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/>
  <mc:AlternateContent xmlns:mc="http://schemas.openxmlformats.org/markup-compatibility/2006">
    <mc:Choice Requires="x15">
      <x15ac:absPath xmlns:x15ac="http://schemas.microsoft.com/office/spreadsheetml/2010/11/ac" url="C:\Users\vmartinikova\2022\A22-002- Chodník Záhuní\Nové rozpočty\SLEPÝ\"/>
    </mc:Choice>
  </mc:AlternateContent>
  <xr:revisionPtr revIDLastSave="0" documentId="8_{917FEA73-1E39-4080-8B43-16D4DF54748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04 - Sjezdy do garáží" sheetId="2" r:id="rId2"/>
  </sheets>
  <definedNames>
    <definedName name="_xlnm._FilterDatabase" localSheetId="1" hidden="1">'04 - Sjezdy do garáží'!$C$91:$K$250</definedName>
    <definedName name="_xlnm.Print_Titles" localSheetId="1">'04 - Sjezdy do garáží'!$91:$91</definedName>
    <definedName name="_xlnm.Print_Titles" localSheetId="0">'Rekapitulace stavby'!$52:$52</definedName>
    <definedName name="_xlnm.Print_Area" localSheetId="1">'04 - Sjezdy do garáží'!$C$45:$J$73,'04 - Sjezdy do garáží'!$C$79:$K$250</definedName>
    <definedName name="_xlnm.Print_Area" localSheetId="0">'Rekapitulace stavby'!$D$4:$AO$36,'Rekapitulace stavby'!$C$42:$AQ$56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55" i="1"/>
  <c r="J35" i="2"/>
  <c r="AX55" i="1"/>
  <c r="BI250" i="2"/>
  <c r="BH250" i="2"/>
  <c r="BG250" i="2"/>
  <c r="BF250" i="2"/>
  <c r="T250" i="2"/>
  <c r="T249" i="2"/>
  <c r="R250" i="2"/>
  <c r="R249" i="2"/>
  <c r="P250" i="2"/>
  <c r="P249" i="2" s="1"/>
  <c r="BI248" i="2"/>
  <c r="BH248" i="2"/>
  <c r="BG248" i="2"/>
  <c r="BF248" i="2"/>
  <c r="T248" i="2"/>
  <c r="R248" i="2"/>
  <c r="P248" i="2"/>
  <c r="BI247" i="2"/>
  <c r="BH247" i="2"/>
  <c r="BG247" i="2"/>
  <c r="BF247" i="2"/>
  <c r="T247" i="2"/>
  <c r="R247" i="2"/>
  <c r="P247" i="2"/>
  <c r="BI245" i="2"/>
  <c r="BH245" i="2"/>
  <c r="BG245" i="2"/>
  <c r="BF245" i="2"/>
  <c r="T245" i="2"/>
  <c r="R245" i="2"/>
  <c r="P245" i="2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T241" i="2"/>
  <c r="R242" i="2"/>
  <c r="R241" i="2"/>
  <c r="P242" i="2"/>
  <c r="P241" i="2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5" i="2"/>
  <c r="BH235" i="2"/>
  <c r="BG235" i="2"/>
  <c r="BF235" i="2"/>
  <c r="T235" i="2"/>
  <c r="T234" i="2"/>
  <c r="R235" i="2"/>
  <c r="R234" i="2"/>
  <c r="P235" i="2"/>
  <c r="P234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4" i="2"/>
  <c r="BH224" i="2"/>
  <c r="BG224" i="2"/>
  <c r="BF224" i="2"/>
  <c r="T224" i="2"/>
  <c r="R224" i="2"/>
  <c r="P224" i="2"/>
  <c r="BI210" i="2"/>
  <c r="BH210" i="2"/>
  <c r="BG210" i="2"/>
  <c r="BF210" i="2"/>
  <c r="T210" i="2"/>
  <c r="R210" i="2"/>
  <c r="P210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198" i="2"/>
  <c r="BH198" i="2"/>
  <c r="BG198" i="2"/>
  <c r="BF198" i="2"/>
  <c r="T198" i="2"/>
  <c r="R198" i="2"/>
  <c r="P198" i="2"/>
  <c r="BI196" i="2"/>
  <c r="BH196" i="2"/>
  <c r="BG196" i="2"/>
  <c r="BF196" i="2"/>
  <c r="T196" i="2"/>
  <c r="R196" i="2"/>
  <c r="P196" i="2"/>
  <c r="BI192" i="2"/>
  <c r="BH192" i="2"/>
  <c r="BG192" i="2"/>
  <c r="BF192" i="2"/>
  <c r="T192" i="2"/>
  <c r="R192" i="2"/>
  <c r="P192" i="2"/>
  <c r="BI186" i="2"/>
  <c r="BH186" i="2"/>
  <c r="BG186" i="2"/>
  <c r="BF186" i="2"/>
  <c r="T186" i="2"/>
  <c r="R186" i="2"/>
  <c r="P186" i="2"/>
  <c r="BI182" i="2"/>
  <c r="BH182" i="2"/>
  <c r="BG182" i="2"/>
  <c r="BF182" i="2"/>
  <c r="T182" i="2"/>
  <c r="R182" i="2"/>
  <c r="P182" i="2"/>
  <c r="BI178" i="2"/>
  <c r="BH178" i="2"/>
  <c r="BG178" i="2"/>
  <c r="BF178" i="2"/>
  <c r="T178" i="2"/>
  <c r="R178" i="2"/>
  <c r="P178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68" i="2"/>
  <c r="BH168" i="2"/>
  <c r="BG168" i="2"/>
  <c r="BF168" i="2"/>
  <c r="T168" i="2"/>
  <c r="R168" i="2"/>
  <c r="P168" i="2"/>
  <c r="BI161" i="2"/>
  <c r="BH161" i="2"/>
  <c r="BG161" i="2"/>
  <c r="BF161" i="2"/>
  <c r="T161" i="2"/>
  <c r="R161" i="2"/>
  <c r="P161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7" i="2"/>
  <c r="BH147" i="2"/>
  <c r="BG147" i="2"/>
  <c r="BF147" i="2"/>
  <c r="T147" i="2"/>
  <c r="R147" i="2"/>
  <c r="P147" i="2"/>
  <c r="BI144" i="2"/>
  <c r="BH144" i="2"/>
  <c r="BG144" i="2"/>
  <c r="BF144" i="2"/>
  <c r="T144" i="2"/>
  <c r="R144" i="2"/>
  <c r="P144" i="2"/>
  <c r="BI140" i="2"/>
  <c r="BH140" i="2"/>
  <c r="BG140" i="2"/>
  <c r="BF140" i="2"/>
  <c r="T140" i="2"/>
  <c r="R140" i="2"/>
  <c r="P140" i="2"/>
  <c r="BI137" i="2"/>
  <c r="BH137" i="2"/>
  <c r="BG137" i="2"/>
  <c r="BF137" i="2"/>
  <c r="T137" i="2"/>
  <c r="R137" i="2"/>
  <c r="P137" i="2"/>
  <c r="BI132" i="2"/>
  <c r="BH132" i="2"/>
  <c r="BG132" i="2"/>
  <c r="BF132" i="2"/>
  <c r="T132" i="2"/>
  <c r="R132" i="2"/>
  <c r="P132" i="2"/>
  <c r="BI128" i="2"/>
  <c r="BH128" i="2"/>
  <c r="BG128" i="2"/>
  <c r="BF128" i="2"/>
  <c r="T128" i="2"/>
  <c r="R128" i="2"/>
  <c r="P128" i="2"/>
  <c r="BI126" i="2"/>
  <c r="BH126" i="2"/>
  <c r="BG126" i="2"/>
  <c r="BF126" i="2"/>
  <c r="T126" i="2"/>
  <c r="R126" i="2"/>
  <c r="P126" i="2"/>
  <c r="BI122" i="2"/>
  <c r="BH122" i="2"/>
  <c r="BG122" i="2"/>
  <c r="BF122" i="2"/>
  <c r="T122" i="2"/>
  <c r="R122" i="2"/>
  <c r="P122" i="2"/>
  <c r="BI120" i="2"/>
  <c r="BH120" i="2"/>
  <c r="BG120" i="2"/>
  <c r="BF120" i="2"/>
  <c r="T120" i="2"/>
  <c r="R120" i="2"/>
  <c r="P120" i="2"/>
  <c r="BI112" i="2"/>
  <c r="BH112" i="2"/>
  <c r="BG112" i="2"/>
  <c r="BF112" i="2"/>
  <c r="T112" i="2"/>
  <c r="R112" i="2"/>
  <c r="P112" i="2"/>
  <c r="BI108" i="2"/>
  <c r="BH108" i="2"/>
  <c r="BG108" i="2"/>
  <c r="BF108" i="2"/>
  <c r="T108" i="2"/>
  <c r="R108" i="2"/>
  <c r="P108" i="2"/>
  <c r="BI103" i="2"/>
  <c r="BH103" i="2"/>
  <c r="BG103" i="2"/>
  <c r="BF103" i="2"/>
  <c r="T103" i="2"/>
  <c r="R103" i="2"/>
  <c r="P103" i="2"/>
  <c r="BI99" i="2"/>
  <c r="BH99" i="2"/>
  <c r="BG99" i="2"/>
  <c r="BF99" i="2"/>
  <c r="T99" i="2"/>
  <c r="R99" i="2"/>
  <c r="P99" i="2"/>
  <c r="BI95" i="2"/>
  <c r="BH95" i="2"/>
  <c r="BG95" i="2"/>
  <c r="BF95" i="2"/>
  <c r="T95" i="2"/>
  <c r="R95" i="2"/>
  <c r="P95" i="2"/>
  <c r="F88" i="2"/>
  <c r="F86" i="2"/>
  <c r="E84" i="2"/>
  <c r="F54" i="2"/>
  <c r="F52" i="2"/>
  <c r="E50" i="2"/>
  <c r="J24" i="2"/>
  <c r="E24" i="2"/>
  <c r="J89" i="2" s="1"/>
  <c r="J23" i="2"/>
  <c r="J21" i="2"/>
  <c r="E21" i="2"/>
  <c r="J88" i="2" s="1"/>
  <c r="J20" i="2"/>
  <c r="J18" i="2"/>
  <c r="E18" i="2"/>
  <c r="F55" i="2" s="1"/>
  <c r="J17" i="2"/>
  <c r="J12" i="2"/>
  <c r="J52" i="2"/>
  <c r="E7" i="2"/>
  <c r="E82" i="2"/>
  <c r="L50" i="1"/>
  <c r="AM50" i="1"/>
  <c r="AM49" i="1"/>
  <c r="L49" i="1"/>
  <c r="AM47" i="1"/>
  <c r="L47" i="1"/>
  <c r="L45" i="1"/>
  <c r="J248" i="2"/>
  <c r="BK230" i="2"/>
  <c r="BK242" i="2"/>
  <c r="J202" i="2"/>
  <c r="BK128" i="2"/>
  <c r="BK203" i="2"/>
  <c r="J205" i="2"/>
  <c r="J210" i="2"/>
  <c r="J132" i="2"/>
  <c r="J108" i="2"/>
  <c r="BK250" i="2"/>
  <c r="J242" i="2"/>
  <c r="BK232" i="2"/>
  <c r="BK175" i="2"/>
  <c r="BK240" i="2"/>
  <c r="BK235" i="2"/>
  <c r="J186" i="2"/>
  <c r="J144" i="2"/>
  <c r="J147" i="2"/>
  <c r="J168" i="2"/>
  <c r="BK120" i="2"/>
  <c r="BK202" i="2"/>
  <c r="J224" i="2"/>
  <c r="J198" i="2"/>
  <c r="BK168" i="2"/>
  <c r="J128" i="2"/>
  <c r="J112" i="2"/>
  <c r="J235" i="2"/>
  <c r="BK151" i="2"/>
  <c r="J178" i="2"/>
  <c r="J196" i="2"/>
  <c r="BK108" i="2"/>
  <c r="J232" i="2"/>
  <c r="BK192" i="2"/>
  <c r="J140" i="2"/>
  <c r="J245" i="2"/>
  <c r="BK204" i="2"/>
  <c r="BK244" i="2"/>
  <c r="J192" i="2"/>
  <c r="BK112" i="2"/>
  <c r="J137" i="2"/>
  <c r="BK103" i="2"/>
  <c r="J175" i="2"/>
  <c r="BK248" i="2"/>
  <c r="BK126" i="2"/>
  <c r="BK245" i="2"/>
  <c r="BK210" i="2"/>
  <c r="BK147" i="2"/>
  <c r="BK224" i="2"/>
  <c r="BK99" i="2"/>
  <c r="BK132" i="2"/>
  <c r="J126" i="2"/>
  <c r="BK205" i="2"/>
  <c r="BK137" i="2"/>
  <c r="BK153" i="2"/>
  <c r="J244" i="2"/>
  <c r="BK173" i="2"/>
  <c r="J228" i="2"/>
  <c r="J103" i="2"/>
  <c r="J182" i="2"/>
  <c r="BK182" i="2"/>
  <c r="BK186" i="2"/>
  <c r="J250" i="2"/>
  <c r="BK239" i="2"/>
  <c r="BK178" i="2"/>
  <c r="BK247" i="2"/>
  <c r="J239" i="2"/>
  <c r="BK198" i="2"/>
  <c r="J151" i="2"/>
  <c r="J204" i="2"/>
  <c r="J153" i="2"/>
  <c r="J99" i="2"/>
  <c r="BK161" i="2"/>
  <c r="J230" i="2"/>
  <c r="J203" i="2"/>
  <c r="BK140" i="2"/>
  <c r="BK95" i="2"/>
  <c r="BK144" i="2"/>
  <c r="J122" i="2"/>
  <c r="J247" i="2"/>
  <c r="BK228" i="2"/>
  <c r="J240" i="2"/>
  <c r="J173" i="2"/>
  <c r="J95" i="2"/>
  <c r="J161" i="2"/>
  <c r="BK122" i="2"/>
  <c r="BK196" i="2"/>
  <c r="AS54" i="1"/>
  <c r="J120" i="2"/>
  <c r="BK94" i="2" l="1"/>
  <c r="R160" i="2"/>
  <c r="BK160" i="2"/>
  <c r="J160" i="2" s="1"/>
  <c r="J62" i="2" s="1"/>
  <c r="P191" i="2"/>
  <c r="T94" i="2"/>
  <c r="T177" i="2"/>
  <c r="BK209" i="2"/>
  <c r="J209" i="2" s="1"/>
  <c r="J65" i="2" s="1"/>
  <c r="P160" i="2"/>
  <c r="R209" i="2"/>
  <c r="P94" i="2"/>
  <c r="P177" i="2"/>
  <c r="T191" i="2"/>
  <c r="P238" i="2"/>
  <c r="P246" i="2"/>
  <c r="R94" i="2"/>
  <c r="R93" i="2" s="1"/>
  <c r="BK177" i="2"/>
  <c r="J177" i="2"/>
  <c r="J63" i="2" s="1"/>
  <c r="BK191" i="2"/>
  <c r="J191" i="2" s="1"/>
  <c r="J64" i="2" s="1"/>
  <c r="R191" i="2"/>
  <c r="T209" i="2"/>
  <c r="BK238" i="2"/>
  <c r="J238" i="2"/>
  <c r="J68" i="2" s="1"/>
  <c r="T238" i="2"/>
  <c r="BK243" i="2"/>
  <c r="J243" i="2" s="1"/>
  <c r="J70" i="2" s="1"/>
  <c r="R243" i="2"/>
  <c r="BK246" i="2"/>
  <c r="J246" i="2"/>
  <c r="J71" i="2" s="1"/>
  <c r="T246" i="2"/>
  <c r="T160" i="2"/>
  <c r="R177" i="2"/>
  <c r="P209" i="2"/>
  <c r="R238" i="2"/>
  <c r="P243" i="2"/>
  <c r="T243" i="2"/>
  <c r="R246" i="2"/>
  <c r="BK234" i="2"/>
  <c r="J234" i="2" s="1"/>
  <c r="J66" i="2" s="1"/>
  <c r="BK241" i="2"/>
  <c r="J241" i="2" s="1"/>
  <c r="J69" i="2" s="1"/>
  <c r="BK249" i="2"/>
  <c r="J249" i="2" s="1"/>
  <c r="J72" i="2" s="1"/>
  <c r="E48" i="2"/>
  <c r="F89" i="2"/>
  <c r="BE103" i="2"/>
  <c r="BE128" i="2"/>
  <c r="BE245" i="2"/>
  <c r="J86" i="2"/>
  <c r="BE178" i="2"/>
  <c r="J55" i="2"/>
  <c r="BE99" i="2"/>
  <c r="BE108" i="2"/>
  <c r="BE120" i="2"/>
  <c r="BE144" i="2"/>
  <c r="BE151" i="2"/>
  <c r="BE153" i="2"/>
  <c r="BE202" i="2"/>
  <c r="BE204" i="2"/>
  <c r="BE230" i="2"/>
  <c r="BE232" i="2"/>
  <c r="J54" i="2"/>
  <c r="BE95" i="2"/>
  <c r="BE112" i="2"/>
  <c r="BE137" i="2"/>
  <c r="BE147" i="2"/>
  <c r="BE173" i="2"/>
  <c r="BE210" i="2"/>
  <c r="BE196" i="2"/>
  <c r="BE126" i="2"/>
  <c r="BE161" i="2"/>
  <c r="BE192" i="2"/>
  <c r="BE198" i="2"/>
  <c r="BE140" i="2"/>
  <c r="BE168" i="2"/>
  <c r="BE175" i="2"/>
  <c r="BE182" i="2"/>
  <c r="BE203" i="2"/>
  <c r="BE224" i="2"/>
  <c r="BE228" i="2"/>
  <c r="BE235" i="2"/>
  <c r="BE239" i="2"/>
  <c r="BE242" i="2"/>
  <c r="BE244" i="2"/>
  <c r="BE248" i="2"/>
  <c r="BE122" i="2"/>
  <c r="BE132" i="2"/>
  <c r="BE186" i="2"/>
  <c r="BE205" i="2"/>
  <c r="BE240" i="2"/>
  <c r="BE247" i="2"/>
  <c r="BE250" i="2"/>
  <c r="F34" i="2"/>
  <c r="BA55" i="1" s="1"/>
  <c r="BA54" i="1" s="1"/>
  <c r="AW54" i="1" s="1"/>
  <c r="AK30" i="1" s="1"/>
  <c r="J34" i="2"/>
  <c r="AW55" i="1" s="1"/>
  <c r="F37" i="2"/>
  <c r="BD55" i="1"/>
  <c r="BD54" i="1" s="1"/>
  <c r="W33" i="1" s="1"/>
  <c r="F35" i="2"/>
  <c r="BB55" i="1"/>
  <c r="BB54" i="1" s="1"/>
  <c r="W31" i="1" s="1"/>
  <c r="F36" i="2"/>
  <c r="BC55" i="1" s="1"/>
  <c r="BC54" i="1" s="1"/>
  <c r="AY54" i="1" s="1"/>
  <c r="T237" i="2" l="1"/>
  <c r="R237" i="2"/>
  <c r="R92" i="2" s="1"/>
  <c r="P93" i="2"/>
  <c r="T93" i="2"/>
  <c r="T92" i="2"/>
  <c r="P237" i="2"/>
  <c r="BK93" i="2"/>
  <c r="J93" i="2" s="1"/>
  <c r="J60" i="2" s="1"/>
  <c r="J94" i="2"/>
  <c r="J61" i="2"/>
  <c r="BK237" i="2"/>
  <c r="J237" i="2"/>
  <c r="J67" i="2"/>
  <c r="W32" i="1"/>
  <c r="W30" i="1"/>
  <c r="J33" i="2"/>
  <c r="AV55" i="1" s="1"/>
  <c r="AT55" i="1" s="1"/>
  <c r="F33" i="2"/>
  <c r="AZ55" i="1" s="1"/>
  <c r="AZ54" i="1" s="1"/>
  <c r="AV54" i="1" s="1"/>
  <c r="AK29" i="1" s="1"/>
  <c r="AX54" i="1"/>
  <c r="P92" i="2" l="1"/>
  <c r="AU55" i="1"/>
  <c r="BK92" i="2"/>
  <c r="J92" i="2" s="1"/>
  <c r="J30" i="2" s="1"/>
  <c r="AG55" i="1" s="1"/>
  <c r="AG54" i="1" s="1"/>
  <c r="AU54" i="1"/>
  <c r="W29" i="1"/>
  <c r="AT54" i="1"/>
  <c r="AK26" i="1" l="1"/>
  <c r="AN54" i="1"/>
  <c r="J39" i="2"/>
  <c r="J59" i="2"/>
  <c r="AN55" i="1"/>
  <c r="AK35" i="1"/>
</calcChain>
</file>

<file path=xl/sharedStrings.xml><?xml version="1.0" encoding="utf-8"?>
<sst xmlns="http://schemas.openxmlformats.org/spreadsheetml/2006/main" count="1773" uniqueCount="385">
  <si>
    <t>Export Komplet</t>
  </si>
  <si>
    <t>VZ</t>
  </si>
  <si>
    <t>2.0</t>
  </si>
  <si>
    <t/>
  </si>
  <si>
    <t>False</t>
  </si>
  <si>
    <t>{1e3d14d2-28a3-4c8a-a109-4f2f7491043a}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</si>
  <si>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</si>
  <si>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</si>
  <si>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</si>
  <si>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</si>
  <si>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</si>
  <si>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</si>
  <si>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</si>
  <si>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</si>
  <si>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</si>
  <si>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</si>
  <si>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</si>
  <si>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chodníku na ulici Záhuní - vjezdy do garáží - 2. etapa</t>
  </si>
  <si>
    <t>KSO:</t>
  </si>
  <si>
    <t>CC-CZ:</t>
  </si>
  <si>
    <t>Místo:</t>
  </si>
  <si>
    <t>Frenštát pod Radhoštěm</t>
  </si>
  <si>
    <t>Datum:</t>
  </si>
  <si>
    <t>11. 5. 2022</t>
  </si>
  <si>
    <t>Zadavatel:</t>
  </si>
  <si>
    <t>IČ:</t>
  </si>
  <si>
    <t>Město Frenštát pod Radhoštěm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</si>
  <si>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</si>
  <si>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</si>
  <si>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</si>
  <si>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</si>
  <si>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</si>
  <si>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</si>
  <si>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</si>
  <si>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</si>
  <si>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</si>
  <si>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</si>
  <si>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</si>
  <si>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</si>
  <si>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</si>
  <si>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</si>
  <si>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</si>
  <si>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</si>
  <si>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</si>
  <si>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</si>
  <si>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</si>
  <si>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</si>
  <si>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</si>
  <si>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</si>
  <si>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</si>
  <si>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</si>
  <si>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</si>
  <si>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</si>
  <si>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</si>
  <si>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</si>
  <si>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</si>
  <si>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</si>
  <si>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</si>
  <si>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</si>
  <si>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</si>
  <si>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</si>
  <si>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</si>
  <si>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</si>
  <si>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</si>
  <si>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</si>
  <si>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</si>
  <si>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</si>
  <si>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</si>
  <si>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</si>
  <si>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</si>
  <si>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</si>
  <si>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</si>
  <si>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</si>
  <si>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</si>
  <si>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</si>
  <si>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04</t>
  </si>
  <si>
    <t>Sjezdy do garáží</t>
  </si>
  <si>
    <t>STA</t>
  </si>
  <si>
    <t>1</t>
  </si>
  <si>
    <t>{ea9f019e-df1a-4ac8-b249-8086f4924e92}</t>
  </si>
  <si>
    <t>2</t>
  </si>
  <si>
    <t>KRYCÍ LIST SOUPISU PRACÍ</t>
  </si>
  <si>
    <t>Objekt:</t>
  </si>
  <si>
    <t>04 - Sjezdy do garáží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</si>
  <si>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</si>
  <si>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</si>
  <si>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</si>
  <si>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</si>
  <si>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</si>
  <si>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</si>
  <si>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</si>
  <si>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</si>
  <si>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</si>
  <si>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</si>
  <si>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</si>
  <si>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</si>
  <si>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</si>
  <si>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</si>
  <si>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</si>
  <si>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</si>
  <si>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</si>
  <si>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</si>
  <si>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</si>
  <si>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</si>
  <si>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</si>
  <si>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</si>
  <si>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</si>
  <si>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</si>
  <si>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</si>
  <si>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</si>
  <si>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</si>
  <si>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</si>
  <si>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</si>
  <si>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</si>
  <si>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</si>
  <si>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</si>
  <si>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</si>
  <si>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</si>
  <si>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</si>
  <si>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113107222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</si>
  <si>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</si>
  <si>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m2</t>
  </si>
  <si>
    <t>CS ÚRS 2022 01</t>
  </si>
  <si>
    <t>4</t>
  </si>
  <si>
    <t>686149809</t>
  </si>
  <si>
    <t>Online PSC</t>
  </si>
  <si>
    <t>https://podminky.urs.cz/item/CS_URS_2022_01/113107222</t>
  </si>
  <si>
    <t>VV</t>
  </si>
  <si>
    <t>218</t>
  </si>
  <si>
    <t>Součet</t>
  </si>
  <si>
    <t>113107232</t>
  </si>
  <si>
    <t>Odstranění podkladů nebo krytů strojně plochy jednotlivě přes 200 m2 s přemístěním hmot na skládku na vzdálenost do 20 m nebo s naložením na dopravní prostředek z betonu prostého, o tl. vrstvy přes 150 do 300 mm</t>
  </si>
  <si>
    <t>-136990347</t>
  </si>
  <si>
    <t>https://podminky.urs.cz/item/CS_URS_2022_01/113107232</t>
  </si>
  <si>
    <t>3</t>
  </si>
  <si>
    <t>113107241</t>
  </si>
  <si>
    <t>Odstranění podkladů nebo krytů strojně plochy jednotlivě přes 200 m2 s přemístěním hmot na skládku na vzdálenost do 20 m nebo s naložením na dopravní prostředek živičných, o tl. vrstvy do 50 mm</t>
  </si>
  <si>
    <t>270892430</t>
  </si>
  <si>
    <t>https://podminky.urs.cz/item/CS_URS_2022_01/113107241</t>
  </si>
  <si>
    <t>"Odstranění stávajícího LA</t>
  </si>
  <si>
    <t>113202111</t>
  </si>
  <si>
    <t>Vytrhání obrub s vybouráním lože, s přemístěním hmot na skládku na vzdálenost do 3 m nebo s naložením na dopravní prostředek z krajníků nebo obrubníků stojatých</t>
  </si>
  <si>
    <t>m</t>
  </si>
  <si>
    <t>1198320643</t>
  </si>
  <si>
    <t>https://podminky.urs.cz/item/CS_URS_2022_01/113202111</t>
  </si>
  <si>
    <t>54</t>
  </si>
  <si>
    <t>5</t>
  </si>
  <si>
    <t>132251102</t>
  </si>
  <si>
    <t>Hloubení nezapažených rýh šířky do 800 mm strojně s urovnáním dna do předepsaného profilu a spádu v hornině třídy těžitelnosti I skupiny 3 přes 20 do 50 m3</t>
  </si>
  <si>
    <t>m3</t>
  </si>
  <si>
    <t>-1590978366</t>
  </si>
  <si>
    <t>https://podminky.urs.cz/item/CS_URS_2022_01/132251102</t>
  </si>
  <si>
    <t>"Úprava rýhy pro obrubníky</t>
  </si>
  <si>
    <t>54*0,3*0,2</t>
  </si>
  <si>
    <t>Mezisoučet</t>
  </si>
  <si>
    <t>"Hloubení rýhy pro liniové odvodnění</t>
  </si>
  <si>
    <t>(6,3+9,3+2,6)*0,4*0,4</t>
  </si>
  <si>
    <t>6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</si>
  <si>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</si>
  <si>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</si>
  <si>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-1565008021</t>
  </si>
  <si>
    <t>https://podminky.urs.cz/item/CS_URS_2022_01/162751117</t>
  </si>
  <si>
    <t>7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</si>
  <si>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</si>
  <si>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</si>
  <si>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-1205960295</t>
  </si>
  <si>
    <t>https://podminky.urs.cz/item/CS_URS_2022_01/162751119</t>
  </si>
  <si>
    <t>6,152*5</t>
  </si>
  <si>
    <t>8</t>
  </si>
  <si>
    <t>171251201</t>
  </si>
  <si>
    <t>Uložení sypaniny na skládky nebo meziskládky bez hutnění s upravením uložené sypaniny do předepsaného tvaru</t>
  </si>
  <si>
    <t>1565500620</t>
  </si>
  <si>
    <t>https://podminky.urs.cz/item/CS_URS_2022_01/171251201</t>
  </si>
  <si>
    <t>9</t>
  </si>
  <si>
    <t>171201231</t>
  </si>
  <si>
    <t>Poplatek za uložení stavebního odpadu na recyklační skládce (skládkovné) zeminy a kamení zatříděného do Katalogu odpadů pod kódem 17 05 04</t>
  </si>
  <si>
    <t>t</t>
  </si>
  <si>
    <t>1062043962</t>
  </si>
  <si>
    <t>https://podminky.urs.cz/item/CS_URS_2022_01/171201231</t>
  </si>
  <si>
    <t>6,152*1,8</t>
  </si>
  <si>
    <t>10</t>
  </si>
  <si>
    <t>181311104</t>
  </si>
  <si>
    <t>Rozprostření a urovnání ornice v rovině nebo ve svahu sklonu do 1:5 ručně při souvislé ploše, tl. vrstvy přes 200 do 250 mm</t>
  </si>
  <si>
    <t>22694686</t>
  </si>
  <si>
    <t>https://podminky.urs.cz/item/CS_URS_2022_01/181311104</t>
  </si>
  <si>
    <t>"Terénní úpravy podél obrub a zatravnění míst po zužených chodnících</t>
  </si>
  <si>
    <t>54*0,5</t>
  </si>
  <si>
    <t>11</t>
  </si>
  <si>
    <t>M</t>
  </si>
  <si>
    <t>10364101</t>
  </si>
  <si>
    <t>zemina pro terénní úpravy -  ornice</t>
  </si>
  <si>
    <t>-1158869801</t>
  </si>
  <si>
    <t>27*0,25*1,6</t>
  </si>
  <si>
    <t>12</t>
  </si>
  <si>
    <t>181411131</t>
  </si>
  <si>
    <t>Založení trávníku na půdě předem připravené plochy do 1000 m2 výsevem včetně utažení parkového v rovině nebo na svahu do 1:5</t>
  </si>
  <si>
    <t>-243963459</t>
  </si>
  <si>
    <t>https://podminky.urs.cz/item/CS_URS_2022_01/181411131</t>
  </si>
  <si>
    <t>27</t>
  </si>
  <si>
    <t>13</t>
  </si>
  <si>
    <t>00572410</t>
  </si>
  <si>
    <t>osivo směs travní parková</t>
  </si>
  <si>
    <t>kg</t>
  </si>
  <si>
    <t>2099034607</t>
  </si>
  <si>
    <t>27*0,02</t>
  </si>
  <si>
    <t>14</t>
  </si>
  <si>
    <t>183403153</t>
  </si>
  <si>
    <t>Obdělání půdy hrabáním v rovině nebo na svahu do 1:5</t>
  </si>
  <si>
    <t>2026428088</t>
  </si>
  <si>
    <t>https://podminky.urs.cz/item/CS_URS_2022_01/183403153</t>
  </si>
  <si>
    <t>27*2</t>
  </si>
  <si>
    <t>183403161</t>
  </si>
  <si>
    <t>Obdělání půdy válením v rovině nebo na svahu do 1:5</t>
  </si>
  <si>
    <t>-1080773138</t>
  </si>
  <si>
    <t>https://podminky.urs.cz/item/CS_URS_2022_01/183403161</t>
  </si>
  <si>
    <t>16</t>
  </si>
  <si>
    <t>181951112</t>
  </si>
  <si>
    <t>Úprava pláně vyrovnáním výškových rozdílů strojně v hornině třídy těžitelnosti I, skupiny 1 až 3 se zhutněním</t>
  </si>
  <si>
    <t>1510558374</t>
  </si>
  <si>
    <t>https://podminky.urs.cz/item/CS_URS_2022_01/181951112</t>
  </si>
  <si>
    <t>"Plocha sjezdů</t>
  </si>
  <si>
    <t>"Pod obrubama</t>
  </si>
  <si>
    <t>54*0,3</t>
  </si>
  <si>
    <t>Komunikace pozemní</t>
  </si>
  <si>
    <t>17</t>
  </si>
  <si>
    <t>564831011</t>
  </si>
  <si>
    <t>Podklad ze štěrkodrti ŠD s rozprostřením a zhutněním plochy jednotlivě do 100 m2, po zhutnění tl. 100 mm</t>
  </si>
  <si>
    <t>414409025</t>
  </si>
  <si>
    <t>https://podminky.urs.cz/item/CS_URS_2022_01/564831011</t>
  </si>
  <si>
    <t>"Pod liniové odvodnění</t>
  </si>
  <si>
    <t>(6,3+9,3+2,6)*0,4</t>
  </si>
  <si>
    <t>18</t>
  </si>
  <si>
    <t>564851014</t>
  </si>
  <si>
    <t>Podklad ze štěrkodrti ŠD s rozprostřením a zhutněním plochy jednotlivě do 100 m2, po zhutnění tl. 180 mm</t>
  </si>
  <si>
    <t>1138612442</t>
  </si>
  <si>
    <t>https://podminky.urs.cz/item/CS_URS_2022_01/564851014</t>
  </si>
  <si>
    <t>84*0,3</t>
  </si>
  <si>
    <t>19</t>
  </si>
  <si>
    <t>596212212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</si>
  <si>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80 mm skupiny A, pro plochy přes 100 do 300 m2</t>
  </si>
  <si>
    <t>-33515444</t>
  </si>
  <si>
    <t>https://podminky.urs.cz/item/CS_URS_2022_01/596212212</t>
  </si>
  <si>
    <t>20</t>
  </si>
  <si>
    <t>59245213</t>
  </si>
  <si>
    <t>dlažba zámková tvaru I 196x161x80mm přírodní</t>
  </si>
  <si>
    <t>-1442435056</t>
  </si>
  <si>
    <t>218*1,03 'Přepočtené koeficientem množství</t>
  </si>
  <si>
    <t>Trubní vedení</t>
  </si>
  <si>
    <t>899.1.R</t>
  </si>
  <si>
    <t>Pročištění uličních vpustí strojně</t>
  </si>
  <si>
    <t>ks</t>
  </si>
  <si>
    <t>vlastní</t>
  </si>
  <si>
    <t>109353839</t>
  </si>
  <si>
    <t>"V případě zachování vpustí - strojní pročištění</t>
  </si>
  <si>
    <t>22</t>
  </si>
  <si>
    <t>899.R</t>
  </si>
  <si>
    <t>Zrušení stávající UV</t>
  </si>
  <si>
    <t>-642050342</t>
  </si>
  <si>
    <t>"V případě nefunkčních uličních vpustí možno zrušit, zasypat</t>
  </si>
  <si>
    <t>23</t>
  </si>
  <si>
    <t>899331111</t>
  </si>
  <si>
    <t>Výšková úprava uličního vstupu nebo vpusti do 200 mm zvýšením poklopu</t>
  </si>
  <si>
    <t>kus</t>
  </si>
  <si>
    <t>1246030768</t>
  </si>
  <si>
    <t>https://podminky.urs.cz/item/CS_URS_2022_01/899331111</t>
  </si>
  <si>
    <t>"Úprava poklopu do sklonu vjezdů</t>
  </si>
  <si>
    <t>Ostatní konstrukce a práce, bourání</t>
  </si>
  <si>
    <t>24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</si>
  <si>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</si>
  <si>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</si>
  <si>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-964712311</t>
  </si>
  <si>
    <t>https://podminky.urs.cz/item/CS_URS_2022_01/916231213</t>
  </si>
  <si>
    <t>25</t>
  </si>
  <si>
    <t>59217017</t>
  </si>
  <si>
    <t>obrubník betonový chodníkový 1000x100x250mm</t>
  </si>
  <si>
    <t>-395366444</t>
  </si>
  <si>
    <t>54*1,03 'Přepočtené koeficientem množství</t>
  </si>
  <si>
    <t>26</t>
  </si>
  <si>
    <t>935113111</t>
  </si>
  <si>
    <t>Osazení odvodňovacího žlabu s krycím roštem polymerbetonového šířky do 200 mm</t>
  </si>
  <si>
    <t>2103952734</t>
  </si>
  <si>
    <t>https://podminky.urs.cz/item/CS_URS_2022_01/935113111</t>
  </si>
  <si>
    <t>6,3+9,3+2,6</t>
  </si>
  <si>
    <t>59227011</t>
  </si>
  <si>
    <t>žlab odvodňovací z polymerbetonu se spádem dna 0,5% 1000x130x180mm</t>
  </si>
  <si>
    <t>-34372918</t>
  </si>
  <si>
    <t>28</t>
  </si>
  <si>
    <t>59227014</t>
  </si>
  <si>
    <t>rošt můstkový C250 litina dl 0,5m oka 50/12,7 průřez vtoku 493cm2/m</t>
  </si>
  <si>
    <t>1559236841</t>
  </si>
  <si>
    <t>29</t>
  </si>
  <si>
    <t>59227027</t>
  </si>
  <si>
    <t>čelo plné na začátek a konec odvodňovacího žlabu polymerický beton všechny stavební výšky</t>
  </si>
  <si>
    <t>-1679999026</t>
  </si>
  <si>
    <t>30</t>
  </si>
  <si>
    <t>935113111.R</t>
  </si>
  <si>
    <t>Napojení odvodňovacího žlabu navtávkou do stávající kanalizace</t>
  </si>
  <si>
    <t>720790340</t>
  </si>
  <si>
    <t>"Napojení odvodňovacího žlabu na stávající kanalizaci navrtávkou vč. zemních prací</t>
  </si>
  <si>
    <t>997</t>
  </si>
  <si>
    <t>Přesun sutě</t>
  </si>
  <si>
    <t>31</t>
  </si>
  <si>
    <t>997221551</t>
  </si>
  <si>
    <t>Vodorovná doprava suti bez naložení, ale se složením a s hrubým urovnáním ze sypkých materiálů, na vzdálenost do 1 km</t>
  </si>
  <si>
    <t>-1779243774</t>
  </si>
  <si>
    <t>https://podminky.urs.cz/item/CS_URS_2022_01/997221551</t>
  </si>
  <si>
    <t>"Beton</t>
  </si>
  <si>
    <t>218*0,2*2,1</t>
  </si>
  <si>
    <t>54*0,05*2,1</t>
  </si>
  <si>
    <t>54*57/1000</t>
  </si>
  <si>
    <t>"Asfalt</t>
  </si>
  <si>
    <t>218*0,05*1,8</t>
  </si>
  <si>
    <t>"Kamenivo</t>
  </si>
  <si>
    <t>218*0,15*1,8</t>
  </si>
  <si>
    <t>32</t>
  </si>
  <si>
    <t>997221559</t>
  </si>
  <si>
    <t>Vodorovná doprava suti bez naložení, ale se složením a s hrubým urovnáním Příplatek k ceně za každý další i započatý 1 km přes 1 km</t>
  </si>
  <si>
    <t>-776168498</t>
  </si>
  <si>
    <t>https://podminky.urs.cz/item/CS_URS_2022_01/997221559</t>
  </si>
  <si>
    <t>178,788*14</t>
  </si>
  <si>
    <t>33</t>
  </si>
  <si>
    <t>997221861</t>
  </si>
  <si>
    <t>Poplatek za uložení stavebního odpadu na recyklační skládce (skládkovné) z prostého betonu zatříděného do Katalogu odpadů pod kódem 17 01 01</t>
  </si>
  <si>
    <t>-714591297</t>
  </si>
  <si>
    <t>https://podminky.urs.cz/item/CS_URS_2022_01/997221861</t>
  </si>
  <si>
    <t>34</t>
  </si>
  <si>
    <t>997221873</t>
  </si>
  <si>
    <t>-915270398</t>
  </si>
  <si>
    <t>https://podminky.urs.cz/item/CS_URS_2022_01/997221873</t>
  </si>
  <si>
    <t>35</t>
  </si>
  <si>
    <t>997221875</t>
  </si>
  <si>
    <t>Poplatek za uložení stavebního odpadu na recyklační skládce (skládkovné) asfaltového bez obsahu dehtu zatříděného do Katalogu odpadů pod kódem 17 03 02</t>
  </si>
  <si>
    <t>548795104</t>
  </si>
  <si>
    <t>https://podminky.urs.cz/item/CS_URS_2022_01/997221875</t>
  </si>
  <si>
    <t>998</t>
  </si>
  <si>
    <t>Přesun hmot</t>
  </si>
  <si>
    <t>36</t>
  </si>
  <si>
    <t>998223011</t>
  </si>
  <si>
    <t>Přesun hmot pro pozemní komunikace s krytem dlážděným dopravní vzdálenost do 200 m jakékoliv délky objektu</t>
  </si>
  <si>
    <t>1689970416</t>
  </si>
  <si>
    <t>https://podminky.urs.cz/item/CS_URS_2022_01/998223011</t>
  </si>
  <si>
    <t>VRN</t>
  </si>
  <si>
    <t>Vedlejší rozpočtové náklady</t>
  </si>
  <si>
    <t>VRN1</t>
  </si>
  <si>
    <t>Průzkumné, geodetické a projektové práce</t>
  </si>
  <si>
    <t>37</t>
  </si>
  <si>
    <t>010001000</t>
  </si>
  <si>
    <t>Geodetické práce</t>
  </si>
  <si>
    <t>…</t>
  </si>
  <si>
    <t>1024</t>
  </si>
  <si>
    <t>-644595637</t>
  </si>
  <si>
    <t>38</t>
  </si>
  <si>
    <t>012002000</t>
  </si>
  <si>
    <t>Geometrický plán/geodetické zaměření</t>
  </si>
  <si>
    <t>-1370424710</t>
  </si>
  <si>
    <t>VRN3</t>
  </si>
  <si>
    <t>Zařízení staveniště</t>
  </si>
  <si>
    <t>39</t>
  </si>
  <si>
    <t>032002000</t>
  </si>
  <si>
    <t>-86744790</t>
  </si>
  <si>
    <t>VRN4</t>
  </si>
  <si>
    <t>Inženýrská činnost</t>
  </si>
  <si>
    <t>40</t>
  </si>
  <si>
    <t>043002000</t>
  </si>
  <si>
    <t>Vytýčení sítí</t>
  </si>
  <si>
    <t>-1754142469</t>
  </si>
  <si>
    <t>41</t>
  </si>
  <si>
    <t>045002000</t>
  </si>
  <si>
    <t>Kompletační a koordinační činnost</t>
  </si>
  <si>
    <t>1922463477</t>
  </si>
  <si>
    <t>VRN7</t>
  </si>
  <si>
    <t>Provozní vlivy</t>
  </si>
  <si>
    <t>42</t>
  </si>
  <si>
    <t>071002000</t>
  </si>
  <si>
    <t>-197996996</t>
  </si>
  <si>
    <t>43</t>
  </si>
  <si>
    <t>072002000</t>
  </si>
  <si>
    <t>ZOV - přechodné dopravní značení vč. projednání a vyřízení</t>
  </si>
  <si>
    <t>597889079</t>
  </si>
  <si>
    <t>VRN9</t>
  </si>
  <si>
    <t>Ostatní náklady</t>
  </si>
  <si>
    <t>44</t>
  </si>
  <si>
    <t>091002000</t>
  </si>
  <si>
    <t>Úprava terénu poježděného stavební technikou do původního stavu</t>
  </si>
  <si>
    <t>656544377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</si>
</sst>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4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8" xfId="0" applyFont="1" applyFill="1" applyBorder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1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7" fillId="0" borderId="22" xfId="0" applyFont="1" applyBorder="1" applyAlignment="1" applyProtection="1">
      <alignment horizontal="center" vertical="center"/>
      <protection locked="0"/>
    </xf>
    <xf numFmtId="49" fontId="37" fillId="0" borderId="22" xfId="0" applyNumberFormat="1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center" vertical="center" wrapText="1"/>
      <protection locked="0"/>
    </xf>
    <xf numFmtId="167" fontId="37" fillId="0" borderId="22" xfId="0" applyNumberFormat="1" applyFont="1" applyBorder="1" applyAlignment="1" applyProtection="1">
      <alignment vertical="center"/>
      <protection locked="0"/>
    </xf>
    <xf numFmtId="4" fontId="37" fillId="3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  <protection locked="0"/>
    </xf>
    <xf numFmtId="0" fontId="38" fillId="0" borderId="3" xfId="0" applyFont="1" applyBorder="1" applyAlignment="1">
      <alignment vertical="center"/>
    </xf>
    <xf numFmtId="0" fontId="37" fillId="3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171251201" TargetMode="External"/><Relationship Id="rId13" Type="http://schemas.openxmlformats.org/officeDocument/2006/relationships/hyperlink" Target="https://podminky.urs.cz/item/CS_URS_2022_01/183403161" TargetMode="External"/><Relationship Id="rId18" Type="http://schemas.openxmlformats.org/officeDocument/2006/relationships/hyperlink" Target="https://podminky.urs.cz/item/CS_URS_2022_01/899331111" TargetMode="External"/><Relationship Id="rId26" Type="http://schemas.openxmlformats.org/officeDocument/2006/relationships/hyperlink" Target="https://podminky.urs.cz/item/CS_URS_2022_01/998223011" TargetMode="External"/><Relationship Id="rId3" Type="http://schemas.openxmlformats.org/officeDocument/2006/relationships/hyperlink" Target="https://podminky.urs.cz/item/CS_URS_2022_01/113107241" TargetMode="External"/><Relationship Id="rId21" Type="http://schemas.openxmlformats.org/officeDocument/2006/relationships/hyperlink" Target="https://podminky.urs.cz/item/CS_URS_2022_01/997221551" TargetMode="External"/><Relationship Id="rId7" Type="http://schemas.openxmlformats.org/officeDocument/2006/relationships/hyperlink" Target="https://podminky.urs.cz/item/CS_URS_2022_01/162751119" TargetMode="External"/><Relationship Id="rId12" Type="http://schemas.openxmlformats.org/officeDocument/2006/relationships/hyperlink" Target="https://podminky.urs.cz/item/CS_URS_2022_01/183403153" TargetMode="External"/><Relationship Id="rId17" Type="http://schemas.openxmlformats.org/officeDocument/2006/relationships/hyperlink" Target="https://podminky.urs.cz/item/CS_URS_2022_01/596212212" TargetMode="External"/><Relationship Id="rId25" Type="http://schemas.openxmlformats.org/officeDocument/2006/relationships/hyperlink" Target="https://podminky.urs.cz/item/CS_URS_2022_01/997221875" TargetMode="External"/><Relationship Id="rId2" Type="http://schemas.openxmlformats.org/officeDocument/2006/relationships/hyperlink" Target="https://podminky.urs.cz/item/CS_URS_2022_01/113107232" TargetMode="External"/><Relationship Id="rId16" Type="http://schemas.openxmlformats.org/officeDocument/2006/relationships/hyperlink" Target="https://podminky.urs.cz/item/CS_URS_2022_01/564851014" TargetMode="External"/><Relationship Id="rId20" Type="http://schemas.openxmlformats.org/officeDocument/2006/relationships/hyperlink" Target="https://podminky.urs.cz/item/CS_URS_2022_01/935113111" TargetMode="External"/><Relationship Id="rId1" Type="http://schemas.openxmlformats.org/officeDocument/2006/relationships/hyperlink" Target="https://podminky.urs.cz/item/CS_URS_2022_01/113107222" TargetMode="External"/><Relationship Id="rId6" Type="http://schemas.openxmlformats.org/officeDocument/2006/relationships/hyperlink" Target="https://podminky.urs.cz/item/CS_URS_2022_01/162751117" TargetMode="External"/><Relationship Id="rId11" Type="http://schemas.openxmlformats.org/officeDocument/2006/relationships/hyperlink" Target="https://podminky.urs.cz/item/CS_URS_2022_01/181411131" TargetMode="External"/><Relationship Id="rId24" Type="http://schemas.openxmlformats.org/officeDocument/2006/relationships/hyperlink" Target="https://podminky.urs.cz/item/CS_URS_2022_01/997221873" TargetMode="External"/><Relationship Id="rId5" Type="http://schemas.openxmlformats.org/officeDocument/2006/relationships/hyperlink" Target="https://podminky.urs.cz/item/CS_URS_2022_01/132251102" TargetMode="External"/><Relationship Id="rId15" Type="http://schemas.openxmlformats.org/officeDocument/2006/relationships/hyperlink" Target="https://podminky.urs.cz/item/CS_URS_2022_01/564831011" TargetMode="External"/><Relationship Id="rId23" Type="http://schemas.openxmlformats.org/officeDocument/2006/relationships/hyperlink" Target="https://podminky.urs.cz/item/CS_URS_2022_01/997221861" TargetMode="External"/><Relationship Id="rId10" Type="http://schemas.openxmlformats.org/officeDocument/2006/relationships/hyperlink" Target="https://podminky.urs.cz/item/CS_URS_2022_01/181311104" TargetMode="External"/><Relationship Id="rId19" Type="http://schemas.openxmlformats.org/officeDocument/2006/relationships/hyperlink" Target="https://podminky.urs.cz/item/CS_URS_2022_01/916231213" TargetMode="External"/><Relationship Id="rId4" Type="http://schemas.openxmlformats.org/officeDocument/2006/relationships/hyperlink" Target="https://podminky.urs.cz/item/CS_URS_2022_01/113202111" TargetMode="External"/><Relationship Id="rId9" Type="http://schemas.openxmlformats.org/officeDocument/2006/relationships/hyperlink" Target="https://podminky.urs.cz/item/CS_URS_2022_01/171201231" TargetMode="External"/><Relationship Id="rId14" Type="http://schemas.openxmlformats.org/officeDocument/2006/relationships/hyperlink" Target="https://podminky.urs.cz/item/CS_URS_2022_01/181951112" TargetMode="External"/><Relationship Id="rId22" Type="http://schemas.openxmlformats.org/officeDocument/2006/relationships/hyperlink" Target="https://podminky.urs.cz/item/CS_URS_2022_01/997221559" TargetMode="External"/><Relationship Id="rId27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7"/>
  <sheetViews>
    <sheetView showGridLines="0" tabSelected="1" workbookViewId="0">
      <selection activeCell="L44" sqref="L44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200" t="s">
        <v>6</v>
      </c>
      <c r="AS2" s="201"/>
      <c r="AT2" s="201"/>
      <c r="AU2" s="201"/>
      <c r="AV2" s="201"/>
      <c r="AW2" s="201"/>
      <c r="AX2" s="201"/>
      <c r="AY2" s="201"/>
      <c r="AZ2" s="201"/>
      <c r="BA2" s="201"/>
      <c r="BB2" s="201"/>
      <c r="BC2" s="201"/>
      <c r="BD2" s="201"/>
      <c r="BE2" s="201"/>
      <c r="BS2" s="18" t="s">
        <v>7</v>
      </c>
      <c r="BT2" s="18" t="s">
        <v>8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7</v>
      </c>
      <c r="BT3" s="18" t="s">
        <v>9</v>
      </c>
    </row>
    <row r="4" spans="1:74" s="1" customFormat="1" ht="24.95" customHeight="1">
      <c r="B4" s="21"/>
      <c r="D4" s="22" t="s">
        <v>10</v>
      </c>
      <c r="AR4" s="21"/>
      <c r="AS4" s="23" t="s">
        <v>11</v>
      </c>
      <c r="BE4" s="24" t="s">
        <v>12</v>
      </c>
      <c r="BS4" s="18" t="s">
        <v>13</v>
      </c>
    </row>
    <row r="5" spans="1:74" s="1" customFormat="1" ht="12" customHeight="1">
      <c r="B5" s="21"/>
      <c r="D5" s="25" t="s">
        <v>14</v>
      </c>
      <c r="K5" s="230"/>
      <c r="L5" s="201"/>
      <c r="M5" s="201"/>
      <c r="N5" s="201"/>
      <c r="O5" s="201"/>
      <c r="P5" s="201"/>
      <c r="Q5" s="201"/>
      <c r="R5" s="201"/>
      <c r="S5" s="201"/>
      <c r="T5" s="201"/>
      <c r="U5" s="201"/>
      <c r="V5" s="201"/>
      <c r="W5" s="201"/>
      <c r="X5" s="201"/>
      <c r="Y5" s="201"/>
      <c r="Z5" s="201"/>
      <c r="AA5" s="201"/>
      <c r="AB5" s="201"/>
      <c r="AC5" s="201"/>
      <c r="AD5" s="201"/>
      <c r="AE5" s="201"/>
      <c r="AF5" s="201"/>
      <c r="AG5" s="201"/>
      <c r="AH5" s="201"/>
      <c r="AI5" s="201"/>
      <c r="AJ5" s="201"/>
      <c r="AK5" s="201"/>
      <c r="AL5" s="201"/>
      <c r="AM5" s="201"/>
      <c r="AN5" s="201"/>
      <c r="AO5" s="201"/>
      <c r="AR5" s="21"/>
      <c r="BE5" s="227" t="s">
        <v>15</v>
      </c>
      <c r="BS5" s="18" t="s">
        <v>7</v>
      </c>
    </row>
    <row r="6" spans="1:74" s="1" customFormat="1" ht="36.950000000000003" customHeight="1">
      <c r="B6" s="21"/>
      <c r="D6" s="27" t="s">
        <v>16</v>
      </c>
      <c r="K6" s="231" t="s">
        <v>17</v>
      </c>
      <c r="L6" s="201"/>
      <c r="M6" s="201"/>
      <c r="N6" s="201"/>
      <c r="O6" s="201"/>
      <c r="P6" s="201"/>
      <c r="Q6" s="201"/>
      <c r="R6" s="201"/>
      <c r="S6" s="201"/>
      <c r="T6" s="201"/>
      <c r="U6" s="201"/>
      <c r="V6" s="201"/>
      <c r="W6" s="201"/>
      <c r="X6" s="201"/>
      <c r="Y6" s="201"/>
      <c r="Z6" s="201"/>
      <c r="AA6" s="201"/>
      <c r="AB6" s="201"/>
      <c r="AC6" s="201"/>
      <c r="AD6" s="201"/>
      <c r="AE6" s="201"/>
      <c r="AF6" s="201"/>
      <c r="AG6" s="201"/>
      <c r="AH6" s="201"/>
      <c r="AI6" s="201"/>
      <c r="AJ6" s="201"/>
      <c r="AK6" s="201"/>
      <c r="AL6" s="201"/>
      <c r="AM6" s="201"/>
      <c r="AN6" s="201"/>
      <c r="AO6" s="201"/>
      <c r="AR6" s="21"/>
      <c r="BE6" s="228"/>
      <c r="BS6" s="18" t="s">
        <v>7</v>
      </c>
    </row>
    <row r="7" spans="1:74" s="1" customFormat="1" ht="12" customHeight="1">
      <c r="B7" s="21"/>
      <c r="D7" s="28" t="s">
        <v>18</v>
      </c>
      <c r="K7" s="26" t="s">
        <v>3</v>
      </c>
      <c r="AK7" s="28" t="s">
        <v>19</v>
      </c>
      <c r="AN7" s="26" t="s">
        <v>3</v>
      </c>
      <c r="AR7" s="21"/>
      <c r="BE7" s="228"/>
      <c r="BS7" s="18" t="s">
        <v>7</v>
      </c>
    </row>
    <row r="8" spans="1:74" s="1" customFormat="1" ht="12" customHeight="1">
      <c r="B8" s="21"/>
      <c r="D8" s="28" t="s">
        <v>20</v>
      </c>
      <c r="K8" s="26" t="s">
        <v>21</v>
      </c>
      <c r="AK8" s="28" t="s">
        <v>22</v>
      </c>
      <c r="AN8" s="29" t="s">
        <v>23</v>
      </c>
      <c r="AR8" s="21"/>
      <c r="BE8" s="228"/>
      <c r="BS8" s="18" t="s">
        <v>7</v>
      </c>
    </row>
    <row r="9" spans="1:74" s="1" customFormat="1" ht="14.45" customHeight="1">
      <c r="B9" s="21"/>
      <c r="AR9" s="21"/>
      <c r="BE9" s="228"/>
      <c r="BS9" s="18" t="s">
        <v>7</v>
      </c>
    </row>
    <row r="10" spans="1:74" s="1" customFormat="1" ht="12" customHeight="1">
      <c r="B10" s="21"/>
      <c r="D10" s="28" t="s">
        <v>24</v>
      </c>
      <c r="AK10" s="28" t="s">
        <v>25</v>
      </c>
      <c r="AN10" s="26" t="s">
        <v>3</v>
      </c>
      <c r="AR10" s="21"/>
      <c r="BE10" s="228"/>
      <c r="BS10" s="18" t="s">
        <v>7</v>
      </c>
    </row>
    <row r="11" spans="1:74" s="1" customFormat="1" ht="18.399999999999999" customHeight="1">
      <c r="B11" s="21"/>
      <c r="E11" s="26" t="s">
        <v>26</v>
      </c>
      <c r="AK11" s="28" t="s">
        <v>27</v>
      </c>
      <c r="AN11" s="26" t="s">
        <v>3</v>
      </c>
      <c r="AR11" s="21"/>
      <c r="BE11" s="228"/>
      <c r="BS11" s="18" t="s">
        <v>7</v>
      </c>
    </row>
    <row r="12" spans="1:74" s="1" customFormat="1" ht="6.95" customHeight="1">
      <c r="B12" s="21"/>
      <c r="AR12" s="21"/>
      <c r="BE12" s="228"/>
      <c r="BS12" s="18" t="s">
        <v>7</v>
      </c>
    </row>
    <row r="13" spans="1:74" s="1" customFormat="1" ht="12" customHeight="1">
      <c r="B13" s="21"/>
      <c r="D13" s="28" t="s">
        <v>28</v>
      </c>
      <c r="AK13" s="28" t="s">
        <v>25</v>
      </c>
      <c r="AN13" s="30" t="s">
        <v>29</v>
      </c>
      <c r="AR13" s="21"/>
      <c r="BE13" s="228"/>
      <c r="BS13" s="18" t="s">
        <v>7</v>
      </c>
    </row>
    <row r="14" spans="1:74" ht="12.75">
      <c r="B14" s="21"/>
      <c r="E14" s="232" t="s">
        <v>29</v>
      </c>
      <c r="F14" s="233"/>
      <c r="G14" s="233"/>
      <c r="H14" s="233"/>
      <c r="I14" s="233"/>
      <c r="J14" s="233"/>
      <c r="K14" s="233"/>
      <c r="L14" s="233"/>
      <c r="M14" s="233"/>
      <c r="N14" s="233"/>
      <c r="O14" s="233"/>
      <c r="P14" s="233"/>
      <c r="Q14" s="233"/>
      <c r="R14" s="233"/>
      <c r="S14" s="233"/>
      <c r="T14" s="233"/>
      <c r="U14" s="233"/>
      <c r="V14" s="233"/>
      <c r="W14" s="233"/>
      <c r="X14" s="233"/>
      <c r="Y14" s="233"/>
      <c r="Z14" s="233"/>
      <c r="AA14" s="233"/>
      <c r="AB14" s="233"/>
      <c r="AC14" s="233"/>
      <c r="AD14" s="233"/>
      <c r="AE14" s="233"/>
      <c r="AF14" s="233"/>
      <c r="AG14" s="233"/>
      <c r="AH14" s="233"/>
      <c r="AI14" s="233"/>
      <c r="AJ14" s="233"/>
      <c r="AK14" s="28" t="s">
        <v>27</v>
      </c>
      <c r="AN14" s="30" t="s">
        <v>29</v>
      </c>
      <c r="AR14" s="21"/>
      <c r="BE14" s="228"/>
      <c r="BS14" s="18" t="s">
        <v>7</v>
      </c>
    </row>
    <row r="15" spans="1:74" s="1" customFormat="1" ht="6.95" customHeight="1">
      <c r="B15" s="21"/>
      <c r="AR15" s="21"/>
      <c r="BE15" s="228"/>
      <c r="BS15" s="18" t="s">
        <v>4</v>
      </c>
    </row>
    <row r="16" spans="1:74" s="1" customFormat="1" ht="12" customHeight="1">
      <c r="B16" s="21"/>
      <c r="D16" s="28" t="s">
        <v>30</v>
      </c>
      <c r="AK16" s="28" t="s">
        <v>25</v>
      </c>
      <c r="AN16" s="26" t="s">
        <v>3</v>
      </c>
      <c r="AR16" s="21"/>
      <c r="BE16" s="228"/>
      <c r="BS16" s="18" t="s">
        <v>4</v>
      </c>
    </row>
    <row r="17" spans="1:71" s="1" customFormat="1" ht="18.399999999999999" customHeight="1">
      <c r="B17" s="21"/>
      <c r="E17" s="26" t="s">
        <v>31</v>
      </c>
      <c r="AK17" s="28" t="s">
        <v>27</v>
      </c>
      <c r="AN17" s="26" t="s">
        <v>3</v>
      </c>
      <c r="AR17" s="21"/>
      <c r="BE17" s="228"/>
      <c r="BS17" s="18" t="s">
        <v>32</v>
      </c>
    </row>
    <row r="18" spans="1:71" s="1" customFormat="1" ht="6.95" customHeight="1">
      <c r="B18" s="21"/>
      <c r="AR18" s="21"/>
      <c r="BE18" s="228"/>
      <c r="BS18" s="18" t="s">
        <v>7</v>
      </c>
    </row>
    <row r="19" spans="1:71" s="1" customFormat="1" ht="12" customHeight="1">
      <c r="B19" s="21"/>
      <c r="D19" s="28" t="s">
        <v>33</v>
      </c>
      <c r="AK19" s="28" t="s">
        <v>25</v>
      </c>
      <c r="AN19" s="26" t="s">
        <v>3</v>
      </c>
      <c r="AR19" s="21"/>
      <c r="BE19" s="228"/>
      <c r="BS19" s="18" t="s">
        <v>7</v>
      </c>
    </row>
    <row r="20" spans="1:71" s="1" customFormat="1" ht="18.399999999999999" customHeight="1">
      <c r="B20" s="21"/>
      <c r="E20" s="26" t="s">
        <v>31</v>
      </c>
      <c r="AK20" s="28" t="s">
        <v>27</v>
      </c>
      <c r="AN20" s="26" t="s">
        <v>3</v>
      </c>
      <c r="AR20" s="21"/>
      <c r="BE20" s="228"/>
      <c r="BS20" s="18" t="s">
        <v>4</v>
      </c>
    </row>
    <row r="21" spans="1:71" s="1" customFormat="1" ht="6.95" customHeight="1">
      <c r="B21" s="21"/>
      <c r="AR21" s="21"/>
      <c r="BE21" s="228"/>
    </row>
    <row r="22" spans="1:71" s="1" customFormat="1" ht="12" customHeight="1">
      <c r="B22" s="21"/>
      <c r="D22" s="28" t="s">
        <v>34</v>
      </c>
      <c r="AR22" s="21"/>
      <c r="BE22" s="228"/>
    </row>
    <row r="23" spans="1:71" s="1" customFormat="1" ht="47.25" customHeight="1">
      <c r="B23" s="21"/>
      <c r="E23" s="234" t="s">
        <v>35</v>
      </c>
      <c r="F23" s="234"/>
      <c r="G23" s="234"/>
      <c r="H23" s="234"/>
      <c r="I23" s="234"/>
      <c r="J23" s="234"/>
      <c r="K23" s="234"/>
      <c r="L23" s="234"/>
      <c r="M23" s="234"/>
      <c r="N23" s="234"/>
      <c r="O23" s="234"/>
      <c r="P23" s="234"/>
      <c r="Q23" s="234"/>
      <c r="R23" s="234"/>
      <c r="S23" s="234"/>
      <c r="T23" s="234"/>
      <c r="U23" s="234"/>
      <c r="V23" s="234"/>
      <c r="W23" s="234"/>
      <c r="X23" s="234"/>
      <c r="Y23" s="234"/>
      <c r="Z23" s="234"/>
      <c r="AA23" s="234"/>
      <c r="AB23" s="234"/>
      <c r="AC23" s="234"/>
      <c r="AD23" s="234"/>
      <c r="AE23" s="234"/>
      <c r="AF23" s="234"/>
      <c r="AG23" s="234"/>
      <c r="AH23" s="234"/>
      <c r="AI23" s="234"/>
      <c r="AJ23" s="234"/>
      <c r="AK23" s="234"/>
      <c r="AL23" s="234"/>
      <c r="AM23" s="234"/>
      <c r="AN23" s="234"/>
      <c r="AR23" s="21"/>
      <c r="BE23" s="228"/>
    </row>
    <row r="24" spans="1:71" s="1" customFormat="1" ht="6.95" customHeight="1">
      <c r="B24" s="21"/>
      <c r="AR24" s="21"/>
      <c r="BE24" s="228"/>
    </row>
    <row r="25" spans="1:71" s="1" customFormat="1" ht="6.95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28"/>
    </row>
    <row r="26" spans="1:71" s="2" customFormat="1" ht="25.9" customHeight="1">
      <c r="A26" s="33"/>
      <c r="B26" s="34"/>
      <c r="C26" s="33"/>
      <c r="D26" s="35" t="s">
        <v>36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35">
        <f>ROUND(AG54,2)</f>
        <v>0</v>
      </c>
      <c r="AL26" s="236"/>
      <c r="AM26" s="236"/>
      <c r="AN26" s="236"/>
      <c r="AO26" s="236"/>
      <c r="AP26" s="33"/>
      <c r="AQ26" s="33"/>
      <c r="AR26" s="34"/>
      <c r="BE26" s="228"/>
    </row>
    <row r="27" spans="1:7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4"/>
      <c r="BE27" s="228"/>
    </row>
    <row r="28" spans="1:71" s="2" customFormat="1" ht="12.75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237" t="s">
        <v>37</v>
      </c>
      <c r="M28" s="237"/>
      <c r="N28" s="237"/>
      <c r="O28" s="237"/>
      <c r="P28" s="237"/>
      <c r="Q28" s="33"/>
      <c r="R28" s="33"/>
      <c r="S28" s="33"/>
      <c r="T28" s="33"/>
      <c r="U28" s="33"/>
      <c r="V28" s="33"/>
      <c r="W28" s="237" t="s">
        <v>38</v>
      </c>
      <c r="X28" s="237"/>
      <c r="Y28" s="237"/>
      <c r="Z28" s="237"/>
      <c r="AA28" s="237"/>
      <c r="AB28" s="237"/>
      <c r="AC28" s="237"/>
      <c r="AD28" s="237"/>
      <c r="AE28" s="237"/>
      <c r="AF28" s="33"/>
      <c r="AG28" s="33"/>
      <c r="AH28" s="33"/>
      <c r="AI28" s="33"/>
      <c r="AJ28" s="33"/>
      <c r="AK28" s="237" t="s">
        <v>39</v>
      </c>
      <c r="AL28" s="237"/>
      <c r="AM28" s="237"/>
      <c r="AN28" s="237"/>
      <c r="AO28" s="237"/>
      <c r="AP28" s="33"/>
      <c r="AQ28" s="33"/>
      <c r="AR28" s="34"/>
      <c r="BE28" s="228"/>
    </row>
    <row r="29" spans="1:71" s="3" customFormat="1" ht="14.45" customHeight="1">
      <c r="B29" s="38"/>
      <c r="D29" s="28" t="s">
        <v>40</v>
      </c>
      <c r="F29" s="28" t="s">
        <v>41</v>
      </c>
      <c r="L29" s="222">
        <v>0.21</v>
      </c>
      <c r="M29" s="221"/>
      <c r="N29" s="221"/>
      <c r="O29" s="221"/>
      <c r="P29" s="221"/>
      <c r="W29" s="220">
        <f>ROUND(AZ54, 2)</f>
        <v>0</v>
      </c>
      <c r="X29" s="221"/>
      <c r="Y29" s="221"/>
      <c r="Z29" s="221"/>
      <c r="AA29" s="221"/>
      <c r="AB29" s="221"/>
      <c r="AC29" s="221"/>
      <c r="AD29" s="221"/>
      <c r="AE29" s="221"/>
      <c r="AK29" s="220">
        <f>ROUND(AV54, 2)</f>
        <v>0</v>
      </c>
      <c r="AL29" s="221"/>
      <c r="AM29" s="221"/>
      <c r="AN29" s="221"/>
      <c r="AO29" s="221"/>
      <c r="AR29" s="38"/>
      <c r="BE29" s="229"/>
    </row>
    <row r="30" spans="1:71" s="3" customFormat="1" ht="14.45" customHeight="1">
      <c r="B30" s="38"/>
      <c r="F30" s="28" t="s">
        <v>42</v>
      </c>
      <c r="L30" s="222">
        <v>0.15</v>
      </c>
      <c r="M30" s="221"/>
      <c r="N30" s="221"/>
      <c r="O30" s="221"/>
      <c r="P30" s="221"/>
      <c r="W30" s="220">
        <f>ROUND(BA54, 2)</f>
        <v>0</v>
      </c>
      <c r="X30" s="221"/>
      <c r="Y30" s="221"/>
      <c r="Z30" s="221"/>
      <c r="AA30" s="221"/>
      <c r="AB30" s="221"/>
      <c r="AC30" s="221"/>
      <c r="AD30" s="221"/>
      <c r="AE30" s="221"/>
      <c r="AK30" s="220">
        <f>ROUND(AW54, 2)</f>
        <v>0</v>
      </c>
      <c r="AL30" s="221"/>
      <c r="AM30" s="221"/>
      <c r="AN30" s="221"/>
      <c r="AO30" s="221"/>
      <c r="AR30" s="38"/>
      <c r="BE30" s="229"/>
    </row>
    <row r="31" spans="1:71" s="3" customFormat="1" ht="14.45" hidden="1" customHeight="1">
      <c r="B31" s="38"/>
      <c r="F31" s="28" t="s">
        <v>43</v>
      </c>
      <c r="L31" s="222">
        <v>0.21</v>
      </c>
      <c r="M31" s="221"/>
      <c r="N31" s="221"/>
      <c r="O31" s="221"/>
      <c r="P31" s="221"/>
      <c r="W31" s="220">
        <f>ROUND(BB54, 2)</f>
        <v>0</v>
      </c>
      <c r="X31" s="221"/>
      <c r="Y31" s="221"/>
      <c r="Z31" s="221"/>
      <c r="AA31" s="221"/>
      <c r="AB31" s="221"/>
      <c r="AC31" s="221"/>
      <c r="AD31" s="221"/>
      <c r="AE31" s="221"/>
      <c r="AK31" s="220">
        <v>0</v>
      </c>
      <c r="AL31" s="221"/>
      <c r="AM31" s="221"/>
      <c r="AN31" s="221"/>
      <c r="AO31" s="221"/>
      <c r="AR31" s="38"/>
      <c r="BE31" s="229"/>
    </row>
    <row r="32" spans="1:71" s="3" customFormat="1" ht="14.45" hidden="1" customHeight="1">
      <c r="B32" s="38"/>
      <c r="F32" s="28" t="s">
        <v>44</v>
      </c>
      <c r="L32" s="222">
        <v>0.15</v>
      </c>
      <c r="M32" s="221"/>
      <c r="N32" s="221"/>
      <c r="O32" s="221"/>
      <c r="P32" s="221"/>
      <c r="W32" s="220">
        <f>ROUND(BC54, 2)</f>
        <v>0</v>
      </c>
      <c r="X32" s="221"/>
      <c r="Y32" s="221"/>
      <c r="Z32" s="221"/>
      <c r="AA32" s="221"/>
      <c r="AB32" s="221"/>
      <c r="AC32" s="221"/>
      <c r="AD32" s="221"/>
      <c r="AE32" s="221"/>
      <c r="AK32" s="220">
        <v>0</v>
      </c>
      <c r="AL32" s="221"/>
      <c r="AM32" s="221"/>
      <c r="AN32" s="221"/>
      <c r="AO32" s="221"/>
      <c r="AR32" s="38"/>
      <c r="BE32" s="229"/>
    </row>
    <row r="33" spans="1:57" s="3" customFormat="1" ht="14.45" hidden="1" customHeight="1">
      <c r="B33" s="38"/>
      <c r="F33" s="28" t="s">
        <v>45</v>
      </c>
      <c r="L33" s="222">
        <v>0</v>
      </c>
      <c r="M33" s="221"/>
      <c r="N33" s="221"/>
      <c r="O33" s="221"/>
      <c r="P33" s="221"/>
      <c r="W33" s="220">
        <f>ROUND(BD54, 2)</f>
        <v>0</v>
      </c>
      <c r="X33" s="221"/>
      <c r="Y33" s="221"/>
      <c r="Z33" s="221"/>
      <c r="AA33" s="221"/>
      <c r="AB33" s="221"/>
      <c r="AC33" s="221"/>
      <c r="AD33" s="221"/>
      <c r="AE33" s="221"/>
      <c r="AK33" s="220">
        <v>0</v>
      </c>
      <c r="AL33" s="221"/>
      <c r="AM33" s="221"/>
      <c r="AN33" s="221"/>
      <c r="AO33" s="221"/>
      <c r="AR33" s="38"/>
    </row>
    <row r="34" spans="1:57" s="2" customFormat="1" ht="6.95" customHeight="1">
      <c r="A34" s="33"/>
      <c r="B34" s="34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4"/>
      <c r="BE34" s="33"/>
    </row>
    <row r="35" spans="1:57" s="2" customFormat="1" ht="25.9" customHeight="1">
      <c r="A35" s="33"/>
      <c r="B35" s="34"/>
      <c r="C35" s="39"/>
      <c r="D35" s="40" t="s">
        <v>46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47</v>
      </c>
      <c r="U35" s="41"/>
      <c r="V35" s="41"/>
      <c r="W35" s="41"/>
      <c r="X35" s="223" t="s">
        <v>48</v>
      </c>
      <c r="Y35" s="224"/>
      <c r="Z35" s="224"/>
      <c r="AA35" s="224"/>
      <c r="AB35" s="224"/>
      <c r="AC35" s="41"/>
      <c r="AD35" s="41"/>
      <c r="AE35" s="41"/>
      <c r="AF35" s="41"/>
      <c r="AG35" s="41"/>
      <c r="AH35" s="41"/>
      <c r="AI35" s="41"/>
      <c r="AJ35" s="41"/>
      <c r="AK35" s="225">
        <f>SUM(AK26:AK33)</f>
        <v>0</v>
      </c>
      <c r="AL35" s="224"/>
      <c r="AM35" s="224"/>
      <c r="AN35" s="224"/>
      <c r="AO35" s="226"/>
      <c r="AP35" s="39"/>
      <c r="AQ35" s="39"/>
      <c r="AR35" s="34"/>
      <c r="BE35" s="33"/>
    </row>
    <row r="36" spans="1:57" s="2" customFormat="1" ht="6.95" customHeight="1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4"/>
      <c r="BE36" s="33"/>
    </row>
    <row r="37" spans="1:57" s="2" customFormat="1" ht="6.95" customHeight="1">
      <c r="A37" s="33"/>
      <c r="B37" s="43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34"/>
      <c r="BE37" s="33"/>
    </row>
    <row r="41" spans="1:57" s="2" customFormat="1" ht="6.95" customHeight="1">
      <c r="A41" s="33"/>
      <c r="B41" s="45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  <c r="AN41" s="46"/>
      <c r="AO41" s="46"/>
      <c r="AP41" s="46"/>
      <c r="AQ41" s="46"/>
      <c r="AR41" s="34"/>
      <c r="BE41" s="33"/>
    </row>
    <row r="42" spans="1:57" s="2" customFormat="1" ht="24.95" customHeight="1">
      <c r="A42" s="33"/>
      <c r="B42" s="34"/>
      <c r="C42" s="22" t="s">
        <v>49</v>
      </c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4"/>
      <c r="BE42" s="33"/>
    </row>
    <row r="43" spans="1:57" s="2" customFormat="1" ht="6.95" customHeight="1">
      <c r="A43" s="33"/>
      <c r="B43" s="34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4"/>
      <c r="BE43" s="33"/>
    </row>
    <row r="44" spans="1:57" s="4" customFormat="1" ht="12" customHeight="1">
      <c r="B44" s="47"/>
      <c r="C44" s="28" t="s">
        <v>14</v>
      </c>
      <c r="AR44" s="47"/>
    </row>
    <row r="45" spans="1:57" s="5" customFormat="1" ht="36.950000000000003" customHeight="1">
      <c r="B45" s="48"/>
      <c r="C45" s="49" t="s">
        <v>16</v>
      </c>
      <c r="L45" s="211" t="str">
        <f>K6</f>
        <v>Oprava chodníku na ulici Záhuní - vjezdy do garáží - 2. etapa</v>
      </c>
      <c r="M45" s="212"/>
      <c r="N45" s="212"/>
      <c r="O45" s="212"/>
      <c r="P45" s="212"/>
      <c r="Q45" s="212"/>
      <c r="R45" s="212"/>
      <c r="S45" s="212"/>
      <c r="T45" s="212"/>
      <c r="U45" s="212"/>
      <c r="V45" s="212"/>
      <c r="W45" s="212"/>
      <c r="X45" s="212"/>
      <c r="Y45" s="212"/>
      <c r="Z45" s="212"/>
      <c r="AA45" s="212"/>
      <c r="AB45" s="212"/>
      <c r="AC45" s="212"/>
      <c r="AD45" s="212"/>
      <c r="AE45" s="212"/>
      <c r="AF45" s="212"/>
      <c r="AG45" s="212"/>
      <c r="AH45" s="212"/>
      <c r="AI45" s="212"/>
      <c r="AJ45" s="212"/>
      <c r="AK45" s="212"/>
      <c r="AL45" s="212"/>
      <c r="AM45" s="212"/>
      <c r="AN45" s="212"/>
      <c r="AO45" s="212"/>
      <c r="AR45" s="48"/>
    </row>
    <row r="46" spans="1:57" s="2" customFormat="1" ht="6.95" customHeight="1">
      <c r="A46" s="33"/>
      <c r="B46" s="34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4"/>
      <c r="BE46" s="33"/>
    </row>
    <row r="47" spans="1:57" s="2" customFormat="1" ht="12" customHeight="1">
      <c r="A47" s="33"/>
      <c r="B47" s="34"/>
      <c r="C47" s="28" t="s">
        <v>20</v>
      </c>
      <c r="D47" s="33"/>
      <c r="E47" s="33"/>
      <c r="F47" s="33"/>
      <c r="G47" s="33"/>
      <c r="H47" s="33"/>
      <c r="I47" s="33"/>
      <c r="J47" s="33"/>
      <c r="K47" s="33"/>
      <c r="L47" s="50" t="str">
        <f>IF(K8="","",K8)</f>
        <v>Frenštát pod Radhoštěm</v>
      </c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28" t="s">
        <v>22</v>
      </c>
      <c r="AJ47" s="33"/>
      <c r="AK47" s="33"/>
      <c r="AL47" s="33"/>
      <c r="AM47" s="213" t="str">
        <f>IF(AN8= "","",AN8)</f>
        <v>11. 5. 2022</v>
      </c>
      <c r="AN47" s="213"/>
      <c r="AO47" s="33"/>
      <c r="AP47" s="33"/>
      <c r="AQ47" s="33"/>
      <c r="AR47" s="34"/>
      <c r="BE47" s="33"/>
    </row>
    <row r="48" spans="1:57" s="2" customFormat="1" ht="6.95" customHeight="1">
      <c r="A48" s="33"/>
      <c r="B48" s="34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4"/>
      <c r="BE48" s="33"/>
    </row>
    <row r="49" spans="1:91" s="2" customFormat="1" ht="15.2" customHeight="1">
      <c r="A49" s="33"/>
      <c r="B49" s="34"/>
      <c r="C49" s="28" t="s">
        <v>24</v>
      </c>
      <c r="D49" s="33"/>
      <c r="E49" s="33"/>
      <c r="F49" s="33"/>
      <c r="G49" s="33"/>
      <c r="H49" s="33"/>
      <c r="I49" s="33"/>
      <c r="J49" s="33"/>
      <c r="K49" s="33"/>
      <c r="L49" s="4" t="str">
        <f>IF(E11= "","",E11)</f>
        <v>Město Frenštát pod Radhoštěm</v>
      </c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28" t="s">
        <v>30</v>
      </c>
      <c r="AJ49" s="33"/>
      <c r="AK49" s="33"/>
      <c r="AL49" s="33"/>
      <c r="AM49" s="214" t="str">
        <f>IF(E17="","",E17)</f>
        <v xml:space="preserve"> </v>
      </c>
      <c r="AN49" s="215"/>
      <c r="AO49" s="215"/>
      <c r="AP49" s="215"/>
      <c r="AQ49" s="33"/>
      <c r="AR49" s="34"/>
      <c r="AS49" s="216" t="s">
        <v>50</v>
      </c>
      <c r="AT49" s="217"/>
      <c r="AU49" s="52"/>
      <c r="AV49" s="52"/>
      <c r="AW49" s="52"/>
      <c r="AX49" s="52"/>
      <c r="AY49" s="52"/>
      <c r="AZ49" s="52"/>
      <c r="BA49" s="52"/>
      <c r="BB49" s="52"/>
      <c r="BC49" s="52"/>
      <c r="BD49" s="53"/>
      <c r="BE49" s="33"/>
    </row>
    <row r="50" spans="1:91" s="2" customFormat="1" ht="15.2" customHeight="1">
      <c r="A50" s="33"/>
      <c r="B50" s="34"/>
      <c r="C50" s="28" t="s">
        <v>28</v>
      </c>
      <c r="D50" s="33"/>
      <c r="E50" s="33"/>
      <c r="F50" s="33"/>
      <c r="G50" s="33"/>
      <c r="H50" s="33"/>
      <c r="I50" s="33"/>
      <c r="J50" s="33"/>
      <c r="K50" s="33"/>
      <c r="L50" s="4" t="str">
        <f>IF(E14= "Vyplň údaj","",E14)</f>
        <v/>
      </c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28" t="s">
        <v>33</v>
      </c>
      <c r="AJ50" s="33"/>
      <c r="AK50" s="33"/>
      <c r="AL50" s="33"/>
      <c r="AM50" s="214" t="str">
        <f>IF(E20="","",E20)</f>
        <v xml:space="preserve"> </v>
      </c>
      <c r="AN50" s="215"/>
      <c r="AO50" s="215"/>
      <c r="AP50" s="215"/>
      <c r="AQ50" s="33"/>
      <c r="AR50" s="34"/>
      <c r="AS50" s="218"/>
      <c r="AT50" s="219"/>
      <c r="AU50" s="54"/>
      <c r="AV50" s="54"/>
      <c r="AW50" s="54"/>
      <c r="AX50" s="54"/>
      <c r="AY50" s="54"/>
      <c r="AZ50" s="54"/>
      <c r="BA50" s="54"/>
      <c r="BB50" s="54"/>
      <c r="BC50" s="54"/>
      <c r="BD50" s="55"/>
      <c r="BE50" s="33"/>
    </row>
    <row r="51" spans="1:91" s="2" customFormat="1" ht="10.9" customHeight="1">
      <c r="A51" s="33"/>
      <c r="B51" s="34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4"/>
      <c r="AS51" s="218"/>
      <c r="AT51" s="219"/>
      <c r="AU51" s="54"/>
      <c r="AV51" s="54"/>
      <c r="AW51" s="54"/>
      <c r="AX51" s="54"/>
      <c r="AY51" s="54"/>
      <c r="AZ51" s="54"/>
      <c r="BA51" s="54"/>
      <c r="BB51" s="54"/>
      <c r="BC51" s="54"/>
      <c r="BD51" s="55"/>
      <c r="BE51" s="33"/>
    </row>
    <row r="52" spans="1:91" s="2" customFormat="1" ht="29.25" customHeight="1">
      <c r="A52" s="33"/>
      <c r="B52" s="34"/>
      <c r="C52" s="202" t="s">
        <v>51</v>
      </c>
      <c r="D52" s="203"/>
      <c r="E52" s="203"/>
      <c r="F52" s="203"/>
      <c r="G52" s="203"/>
      <c r="H52" s="56"/>
      <c r="I52" s="204" t="s">
        <v>52</v>
      </c>
      <c r="J52" s="203"/>
      <c r="K52" s="203"/>
      <c r="L52" s="203"/>
      <c r="M52" s="203"/>
      <c r="N52" s="203"/>
      <c r="O52" s="203"/>
      <c r="P52" s="203"/>
      <c r="Q52" s="203"/>
      <c r="R52" s="203"/>
      <c r="S52" s="203"/>
      <c r="T52" s="203"/>
      <c r="U52" s="203"/>
      <c r="V52" s="203"/>
      <c r="W52" s="203"/>
      <c r="X52" s="203"/>
      <c r="Y52" s="203"/>
      <c r="Z52" s="203"/>
      <c r="AA52" s="203"/>
      <c r="AB52" s="203"/>
      <c r="AC52" s="203"/>
      <c r="AD52" s="203"/>
      <c r="AE52" s="203"/>
      <c r="AF52" s="203"/>
      <c r="AG52" s="205" t="s">
        <v>53</v>
      </c>
      <c r="AH52" s="203"/>
      <c r="AI52" s="203"/>
      <c r="AJ52" s="203"/>
      <c r="AK52" s="203"/>
      <c r="AL52" s="203"/>
      <c r="AM52" s="203"/>
      <c r="AN52" s="204" t="s">
        <v>54</v>
      </c>
      <c r="AO52" s="203"/>
      <c r="AP52" s="203"/>
      <c r="AQ52" s="57" t="s">
        <v>55</v>
      </c>
      <c r="AR52" s="34"/>
      <c r="AS52" s="58" t="s">
        <v>56</v>
      </c>
      <c r="AT52" s="59" t="s">
        <v>57</v>
      </c>
      <c r="AU52" s="59" t="s">
        <v>58</v>
      </c>
      <c r="AV52" s="59" t="s">
        <v>59</v>
      </c>
      <c r="AW52" s="59" t="s">
        <v>60</v>
      </c>
      <c r="AX52" s="59" t="s">
        <v>61</v>
      </c>
      <c r="AY52" s="59" t="s">
        <v>62</v>
      </c>
      <c r="AZ52" s="59" t="s">
        <v>63</v>
      </c>
      <c r="BA52" s="59" t="s">
        <v>64</v>
      </c>
      <c r="BB52" s="59" t="s">
        <v>65</v>
      </c>
      <c r="BC52" s="59" t="s">
        <v>66</v>
      </c>
      <c r="BD52" s="60" t="s">
        <v>67</v>
      </c>
      <c r="BE52" s="33"/>
    </row>
    <row r="53" spans="1:91" s="2" customFormat="1" ht="10.9" customHeight="1">
      <c r="A53" s="33"/>
      <c r="B53" s="34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4"/>
      <c r="AS53" s="61"/>
      <c r="AT53" s="62"/>
      <c r="AU53" s="62"/>
      <c r="AV53" s="62"/>
      <c r="AW53" s="62"/>
      <c r="AX53" s="62"/>
      <c r="AY53" s="62"/>
      <c r="AZ53" s="62"/>
      <c r="BA53" s="62"/>
      <c r="BB53" s="62"/>
      <c r="BC53" s="62"/>
      <c r="BD53" s="63"/>
      <c r="BE53" s="33"/>
    </row>
    <row r="54" spans="1:91" s="6" customFormat="1" ht="32.450000000000003" customHeight="1">
      <c r="B54" s="64"/>
      <c r="C54" s="65" t="s">
        <v>68</v>
      </c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6"/>
      <c r="AB54" s="66"/>
      <c r="AC54" s="66"/>
      <c r="AD54" s="66"/>
      <c r="AE54" s="66"/>
      <c r="AF54" s="66"/>
      <c r="AG54" s="209">
        <f>ROUND(AG55,2)</f>
        <v>0</v>
      </c>
      <c r="AH54" s="209"/>
      <c r="AI54" s="209"/>
      <c r="AJ54" s="209"/>
      <c r="AK54" s="209"/>
      <c r="AL54" s="209"/>
      <c r="AM54" s="209"/>
      <c r="AN54" s="210">
        <f>SUM(AG54,AT54)</f>
        <v>0</v>
      </c>
      <c r="AO54" s="210"/>
      <c r="AP54" s="210"/>
      <c r="AQ54" s="68" t="s">
        <v>3</v>
      </c>
      <c r="AR54" s="64"/>
      <c r="AS54" s="69">
        <f>ROUND(AS55,2)</f>
        <v>0</v>
      </c>
      <c r="AT54" s="70">
        <f>ROUND(SUM(AV54:AW54),2)</f>
        <v>0</v>
      </c>
      <c r="AU54" s="71">
        <f>ROUND(AU55,5)</f>
        <v>0</v>
      </c>
      <c r="AV54" s="70">
        <f>ROUND(AZ54*L29,2)</f>
        <v>0</v>
      </c>
      <c r="AW54" s="70">
        <f>ROUND(BA54*L30,2)</f>
        <v>0</v>
      </c>
      <c r="AX54" s="70">
        <f>ROUND(BB54*L29,2)</f>
        <v>0</v>
      </c>
      <c r="AY54" s="70">
        <f>ROUND(BC54*L30,2)</f>
        <v>0</v>
      </c>
      <c r="AZ54" s="70">
        <f>ROUND(AZ55,2)</f>
        <v>0</v>
      </c>
      <c r="BA54" s="70">
        <f>ROUND(BA55,2)</f>
        <v>0</v>
      </c>
      <c r="BB54" s="70">
        <f>ROUND(BB55,2)</f>
        <v>0</v>
      </c>
      <c r="BC54" s="70">
        <f>ROUND(BC55,2)</f>
        <v>0</v>
      </c>
      <c r="BD54" s="72">
        <f>ROUND(BD55,2)</f>
        <v>0</v>
      </c>
      <c r="BS54" s="73" t="s">
        <v>69</v>
      </c>
      <c r="BT54" s="73" t="s">
        <v>70</v>
      </c>
      <c r="BU54" s="74" t="s">
        <v>71</v>
      </c>
      <c r="BV54" s="73" t="s">
        <v>72</v>
      </c>
      <c r="BW54" s="73" t="s">
        <v>5</v>
      </c>
      <c r="BX54" s="73" t="s">
        <v>73</v>
      </c>
      <c r="CL54" s="73" t="s">
        <v>3</v>
      </c>
    </row>
    <row r="55" spans="1:91" s="7" customFormat="1" ht="16.5" customHeight="1">
      <c r="A55" s="75" t="s">
        <v>74</v>
      </c>
      <c r="B55" s="76"/>
      <c r="C55" s="77"/>
      <c r="D55" s="208" t="s">
        <v>75</v>
      </c>
      <c r="E55" s="208"/>
      <c r="F55" s="208"/>
      <c r="G55" s="208"/>
      <c r="H55" s="208"/>
      <c r="I55" s="78"/>
      <c r="J55" s="208" t="s">
        <v>76</v>
      </c>
      <c r="K55" s="208"/>
      <c r="L55" s="208"/>
      <c r="M55" s="208"/>
      <c r="N55" s="208"/>
      <c r="O55" s="208"/>
      <c r="P55" s="208"/>
      <c r="Q55" s="208"/>
      <c r="R55" s="208"/>
      <c r="S55" s="208"/>
      <c r="T55" s="208"/>
      <c r="U55" s="208"/>
      <c r="V55" s="208"/>
      <c r="W55" s="208"/>
      <c r="X55" s="208"/>
      <c r="Y55" s="208"/>
      <c r="Z55" s="208"/>
      <c r="AA55" s="208"/>
      <c r="AB55" s="208"/>
      <c r="AC55" s="208"/>
      <c r="AD55" s="208"/>
      <c r="AE55" s="208"/>
      <c r="AF55" s="208"/>
      <c r="AG55" s="206">
        <f>'04 - Sjezdy do garáží'!J30</f>
        <v>0</v>
      </c>
      <c r="AH55" s="207"/>
      <c r="AI55" s="207"/>
      <c r="AJ55" s="207"/>
      <c r="AK55" s="207"/>
      <c r="AL55" s="207"/>
      <c r="AM55" s="207"/>
      <c r="AN55" s="206">
        <f>SUM(AG55,AT55)</f>
        <v>0</v>
      </c>
      <c r="AO55" s="207"/>
      <c r="AP55" s="207"/>
      <c r="AQ55" s="79" t="s">
        <v>77</v>
      </c>
      <c r="AR55" s="76"/>
      <c r="AS55" s="80">
        <v>0</v>
      </c>
      <c r="AT55" s="81">
        <f>ROUND(SUM(AV55:AW55),2)</f>
        <v>0</v>
      </c>
      <c r="AU55" s="82">
        <f>'04 - Sjezdy do garáží'!P92</f>
        <v>0</v>
      </c>
      <c r="AV55" s="81">
        <f>'04 - Sjezdy do garáží'!J33</f>
        <v>0</v>
      </c>
      <c r="AW55" s="81">
        <f>'04 - Sjezdy do garáží'!J34</f>
        <v>0</v>
      </c>
      <c r="AX55" s="81">
        <f>'04 - Sjezdy do garáží'!J35</f>
        <v>0</v>
      </c>
      <c r="AY55" s="81">
        <f>'04 - Sjezdy do garáží'!J36</f>
        <v>0</v>
      </c>
      <c r="AZ55" s="81">
        <f>'04 - Sjezdy do garáží'!F33</f>
        <v>0</v>
      </c>
      <c r="BA55" s="81">
        <f>'04 - Sjezdy do garáží'!F34</f>
        <v>0</v>
      </c>
      <c r="BB55" s="81">
        <f>'04 - Sjezdy do garáží'!F35</f>
        <v>0</v>
      </c>
      <c r="BC55" s="81">
        <f>'04 - Sjezdy do garáží'!F36</f>
        <v>0</v>
      </c>
      <c r="BD55" s="83">
        <f>'04 - Sjezdy do garáží'!F37</f>
        <v>0</v>
      </c>
      <c r="BT55" s="84" t="s">
        <v>78</v>
      </c>
      <c r="BV55" s="84" t="s">
        <v>72</v>
      </c>
      <c r="BW55" s="84" t="s">
        <v>79</v>
      </c>
      <c r="BX55" s="84" t="s">
        <v>5</v>
      </c>
      <c r="CL55" s="84" t="s">
        <v>3</v>
      </c>
      <c r="CM55" s="84" t="s">
        <v>80</v>
      </c>
    </row>
    <row r="56" spans="1:91" s="2" customFormat="1" ht="30" customHeight="1">
      <c r="A56" s="33"/>
      <c r="B56" s="34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  <c r="AO56" s="33"/>
      <c r="AP56" s="33"/>
      <c r="AQ56" s="33"/>
      <c r="AR56" s="34"/>
      <c r="AS56" s="33"/>
      <c r="AT56" s="33"/>
      <c r="AU56" s="33"/>
      <c r="AV56" s="33"/>
      <c r="AW56" s="33"/>
      <c r="AX56" s="33"/>
      <c r="AY56" s="33"/>
      <c r="AZ56" s="33"/>
      <c r="BA56" s="33"/>
      <c r="BB56" s="33"/>
      <c r="BC56" s="33"/>
      <c r="BD56" s="33"/>
      <c r="BE56" s="33"/>
    </row>
    <row r="57" spans="1:91" s="2" customFormat="1" ht="6.95" customHeight="1">
      <c r="A57" s="33"/>
      <c r="B57" s="43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34"/>
      <c r="AS57" s="33"/>
      <c r="AT57" s="33"/>
      <c r="AU57" s="33"/>
      <c r="AV57" s="33"/>
      <c r="AW57" s="33"/>
      <c r="AX57" s="33"/>
      <c r="AY57" s="33"/>
      <c r="AZ57" s="33"/>
      <c r="BA57" s="33"/>
      <c r="BB57" s="33"/>
      <c r="BC57" s="33"/>
      <c r="BD57" s="33"/>
      <c r="BE57" s="33"/>
    </row>
  </sheetData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55:AP55"/>
    <mergeCell ref="AG55:AM55"/>
    <mergeCell ref="D55:H55"/>
    <mergeCell ref="J55:AF55"/>
    <mergeCell ref="AG54:AM54"/>
    <mergeCell ref="AN54:AP54"/>
    <mergeCell ref="AR2:BE2"/>
    <mergeCell ref="C52:G52"/>
    <mergeCell ref="I52:AF52"/>
    <mergeCell ref="AG52:AM52"/>
    <mergeCell ref="AN52:AP52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</mergeCells>
  <hyperlinks>
    <hyperlink ref="A55" location="'04 - Sjezdy do garáží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251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0" t="s">
        <v>6</v>
      </c>
      <c r="M2" s="201"/>
      <c r="N2" s="201"/>
      <c r="O2" s="201"/>
      <c r="P2" s="201"/>
      <c r="Q2" s="201"/>
      <c r="R2" s="201"/>
      <c r="S2" s="201"/>
      <c r="T2" s="201"/>
      <c r="U2" s="201"/>
      <c r="V2" s="201"/>
      <c r="AT2" s="18" t="s">
        <v>79</v>
      </c>
    </row>
    <row r="3" spans="1:46" s="1" customFormat="1" ht="6.95" hidden="1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80</v>
      </c>
    </row>
    <row r="4" spans="1:46" s="1" customFormat="1" ht="24.95" hidden="1" customHeight="1">
      <c r="B4" s="21"/>
      <c r="D4" s="22" t="s">
        <v>81</v>
      </c>
      <c r="L4" s="21"/>
      <c r="M4" s="85" t="s">
        <v>11</v>
      </c>
      <c r="AT4" s="18" t="s">
        <v>4</v>
      </c>
    </row>
    <row r="5" spans="1:46" s="1" customFormat="1" ht="6.95" hidden="1" customHeight="1">
      <c r="B5" s="21"/>
      <c r="L5" s="21"/>
    </row>
    <row r="6" spans="1:46" s="1" customFormat="1" ht="12" hidden="1" customHeight="1">
      <c r="B6" s="21"/>
      <c r="D6" s="28" t="s">
        <v>16</v>
      </c>
      <c r="L6" s="21"/>
    </row>
    <row r="7" spans="1:46" s="1" customFormat="1" ht="16.5" hidden="1" customHeight="1">
      <c r="B7" s="21"/>
      <c r="E7" s="239" t="str">
        <f>'Rekapitulace stavby'!K6</f>
        <v>Oprava chodníku na ulici Záhuní - vjezdy do garáží - 2. etapa</v>
      </c>
      <c r="F7" s="240"/>
      <c r="G7" s="240"/>
      <c r="H7" s="240"/>
      <c r="L7" s="21"/>
    </row>
    <row r="8" spans="1:46" s="2" customFormat="1" ht="12" hidden="1" customHeight="1">
      <c r="A8" s="33"/>
      <c r="B8" s="34"/>
      <c r="C8" s="33"/>
      <c r="D8" s="28" t="s">
        <v>82</v>
      </c>
      <c r="E8" s="33"/>
      <c r="F8" s="33"/>
      <c r="G8" s="33"/>
      <c r="H8" s="33"/>
      <c r="I8" s="33"/>
      <c r="J8" s="33"/>
      <c r="K8" s="33"/>
      <c r="L8" s="86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hidden="1" customHeight="1">
      <c r="A9" s="33"/>
      <c r="B9" s="34"/>
      <c r="C9" s="33"/>
      <c r="D9" s="33"/>
      <c r="E9" s="211" t="s">
        <v>83</v>
      </c>
      <c r="F9" s="238"/>
      <c r="G9" s="238"/>
      <c r="H9" s="238"/>
      <c r="I9" s="33"/>
      <c r="J9" s="33"/>
      <c r="K9" s="33"/>
      <c r="L9" s="86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idden="1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86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hidden="1" customHeight="1">
      <c r="A11" s="33"/>
      <c r="B11" s="34"/>
      <c r="C11" s="33"/>
      <c r="D11" s="28" t="s">
        <v>18</v>
      </c>
      <c r="E11" s="33"/>
      <c r="F11" s="26" t="s">
        <v>3</v>
      </c>
      <c r="G11" s="33"/>
      <c r="H11" s="33"/>
      <c r="I11" s="28" t="s">
        <v>19</v>
      </c>
      <c r="J11" s="26" t="s">
        <v>3</v>
      </c>
      <c r="K11" s="33"/>
      <c r="L11" s="86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hidden="1" customHeight="1">
      <c r="A12" s="33"/>
      <c r="B12" s="34"/>
      <c r="C12" s="33"/>
      <c r="D12" s="28" t="s">
        <v>20</v>
      </c>
      <c r="E12" s="33"/>
      <c r="F12" s="26" t="s">
        <v>21</v>
      </c>
      <c r="G12" s="33"/>
      <c r="H12" s="33"/>
      <c r="I12" s="28" t="s">
        <v>22</v>
      </c>
      <c r="J12" s="51" t="str">
        <f>'Rekapitulace stavby'!AN8</f>
        <v>11. 5. 2022</v>
      </c>
      <c r="K12" s="33"/>
      <c r="L12" s="86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hidden="1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86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hidden="1" customHeight="1">
      <c r="A14" s="33"/>
      <c r="B14" s="34"/>
      <c r="C14" s="33"/>
      <c r="D14" s="28" t="s">
        <v>24</v>
      </c>
      <c r="E14" s="33"/>
      <c r="F14" s="33"/>
      <c r="G14" s="33"/>
      <c r="H14" s="33"/>
      <c r="I14" s="28" t="s">
        <v>25</v>
      </c>
      <c r="J14" s="26" t="s">
        <v>3</v>
      </c>
      <c r="K14" s="33"/>
      <c r="L14" s="86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hidden="1" customHeight="1">
      <c r="A15" s="33"/>
      <c r="B15" s="34"/>
      <c r="C15" s="33"/>
      <c r="D15" s="33"/>
      <c r="E15" s="26" t="s">
        <v>26</v>
      </c>
      <c r="F15" s="33"/>
      <c r="G15" s="33"/>
      <c r="H15" s="33"/>
      <c r="I15" s="28" t="s">
        <v>27</v>
      </c>
      <c r="J15" s="26" t="s">
        <v>3</v>
      </c>
      <c r="K15" s="33"/>
      <c r="L15" s="86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hidden="1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86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hidden="1" customHeight="1">
      <c r="A17" s="33"/>
      <c r="B17" s="34"/>
      <c r="C17" s="33"/>
      <c r="D17" s="28" t="s">
        <v>28</v>
      </c>
      <c r="E17" s="33"/>
      <c r="F17" s="33"/>
      <c r="G17" s="33"/>
      <c r="H17" s="33"/>
      <c r="I17" s="28" t="s">
        <v>25</v>
      </c>
      <c r="J17" s="29" t="str">
        <f>'Rekapitulace stavby'!AN13</f>
        <v>Vyplň údaj</v>
      </c>
      <c r="K17" s="33"/>
      <c r="L17" s="86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hidden="1" customHeight="1">
      <c r="A18" s="33"/>
      <c r="B18" s="34"/>
      <c r="C18" s="33"/>
      <c r="D18" s="33"/>
      <c r="E18" s="241" t="str">
        <f>'Rekapitulace stavby'!E14</f>
        <v>Vyplň údaj</v>
      </c>
      <c r="F18" s="230"/>
      <c r="G18" s="230"/>
      <c r="H18" s="230"/>
      <c r="I18" s="28" t="s">
        <v>27</v>
      </c>
      <c r="J18" s="29" t="str">
        <f>'Rekapitulace stavby'!AN14</f>
        <v>Vyplň údaj</v>
      </c>
      <c r="K18" s="33"/>
      <c r="L18" s="86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hidden="1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86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hidden="1" customHeight="1">
      <c r="A20" s="33"/>
      <c r="B20" s="34"/>
      <c r="C20" s="33"/>
      <c r="D20" s="28" t="s">
        <v>30</v>
      </c>
      <c r="E20" s="33"/>
      <c r="F20" s="33"/>
      <c r="G20" s="33"/>
      <c r="H20" s="33"/>
      <c r="I20" s="28" t="s">
        <v>25</v>
      </c>
      <c r="J20" s="26" t="str">
        <f>IF('Rekapitulace stavby'!AN16="","",'Rekapitulace stavby'!AN16)</f>
        <v/>
      </c>
      <c r="K20" s="33"/>
      <c r="L20" s="86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hidden="1" customHeight="1">
      <c r="A21" s="33"/>
      <c r="B21" s="34"/>
      <c r="C21" s="33"/>
      <c r="D21" s="33"/>
      <c r="E21" s="26" t="str">
        <f>IF('Rekapitulace stavby'!E17="","",'Rekapitulace stavby'!E17)</f>
        <v xml:space="preserve"> </v>
      </c>
      <c r="F21" s="33"/>
      <c r="G21" s="33"/>
      <c r="H21" s="33"/>
      <c r="I21" s="28" t="s">
        <v>27</v>
      </c>
      <c r="J21" s="26" t="str">
        <f>IF('Rekapitulace stavby'!AN17="","",'Rekapitulace stavby'!AN17)</f>
        <v/>
      </c>
      <c r="K21" s="33"/>
      <c r="L21" s="86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hidden="1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86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hidden="1" customHeight="1">
      <c r="A23" s="33"/>
      <c r="B23" s="34"/>
      <c r="C23" s="33"/>
      <c r="D23" s="28" t="s">
        <v>33</v>
      </c>
      <c r="E23" s="33"/>
      <c r="F23" s="33"/>
      <c r="G23" s="33"/>
      <c r="H23" s="33"/>
      <c r="I23" s="28" t="s">
        <v>25</v>
      </c>
      <c r="J23" s="26" t="str">
        <f>IF('Rekapitulace stavby'!AN19="","",'Rekapitulace stavby'!AN19)</f>
        <v/>
      </c>
      <c r="K23" s="33"/>
      <c r="L23" s="86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hidden="1" customHeight="1">
      <c r="A24" s="33"/>
      <c r="B24" s="34"/>
      <c r="C24" s="33"/>
      <c r="D24" s="33"/>
      <c r="E24" s="26" t="str">
        <f>IF('Rekapitulace stavby'!E20="","",'Rekapitulace stavby'!E20)</f>
        <v xml:space="preserve"> </v>
      </c>
      <c r="F24" s="33"/>
      <c r="G24" s="33"/>
      <c r="H24" s="33"/>
      <c r="I24" s="28" t="s">
        <v>27</v>
      </c>
      <c r="J24" s="26" t="str">
        <f>IF('Rekapitulace stavby'!AN20="","",'Rekapitulace stavby'!AN20)</f>
        <v/>
      </c>
      <c r="K24" s="33"/>
      <c r="L24" s="86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hidden="1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86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hidden="1" customHeight="1">
      <c r="A26" s="33"/>
      <c r="B26" s="34"/>
      <c r="C26" s="33"/>
      <c r="D26" s="28" t="s">
        <v>34</v>
      </c>
      <c r="E26" s="33"/>
      <c r="F26" s="33"/>
      <c r="G26" s="33"/>
      <c r="H26" s="33"/>
      <c r="I26" s="33"/>
      <c r="J26" s="33"/>
      <c r="K26" s="33"/>
      <c r="L26" s="86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71.25" hidden="1" customHeight="1">
      <c r="A27" s="87"/>
      <c r="B27" s="88"/>
      <c r="C27" s="87"/>
      <c r="D27" s="87"/>
      <c r="E27" s="234" t="s">
        <v>35</v>
      </c>
      <c r="F27" s="234"/>
      <c r="G27" s="234"/>
      <c r="H27" s="234"/>
      <c r="I27" s="87"/>
      <c r="J27" s="87"/>
      <c r="K27" s="87"/>
      <c r="L27" s="89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</row>
    <row r="28" spans="1:31" s="2" customFormat="1" ht="6.95" hidden="1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86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hidden="1" customHeight="1">
      <c r="A29" s="33"/>
      <c r="B29" s="34"/>
      <c r="C29" s="33"/>
      <c r="D29" s="62"/>
      <c r="E29" s="62"/>
      <c r="F29" s="62"/>
      <c r="G29" s="62"/>
      <c r="H29" s="62"/>
      <c r="I29" s="62"/>
      <c r="J29" s="62"/>
      <c r="K29" s="62"/>
      <c r="L29" s="86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hidden="1" customHeight="1">
      <c r="A30" s="33"/>
      <c r="B30" s="34"/>
      <c r="C30" s="33"/>
      <c r="D30" s="90" t="s">
        <v>36</v>
      </c>
      <c r="E30" s="33"/>
      <c r="F30" s="33"/>
      <c r="G30" s="33"/>
      <c r="H30" s="33"/>
      <c r="I30" s="33"/>
      <c r="J30" s="67">
        <f>ROUND(J92, 2)</f>
        <v>0</v>
      </c>
      <c r="K30" s="33"/>
      <c r="L30" s="86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hidden="1" customHeight="1">
      <c r="A31" s="33"/>
      <c r="B31" s="34"/>
      <c r="C31" s="33"/>
      <c r="D31" s="62"/>
      <c r="E31" s="62"/>
      <c r="F31" s="62"/>
      <c r="G31" s="62"/>
      <c r="H31" s="62"/>
      <c r="I31" s="62"/>
      <c r="J31" s="62"/>
      <c r="K31" s="62"/>
      <c r="L31" s="86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hidden="1" customHeight="1">
      <c r="A32" s="33"/>
      <c r="B32" s="34"/>
      <c r="C32" s="33"/>
      <c r="D32" s="33"/>
      <c r="E32" s="33"/>
      <c r="F32" s="37" t="s">
        <v>38</v>
      </c>
      <c r="G32" s="33"/>
      <c r="H32" s="33"/>
      <c r="I32" s="37" t="s">
        <v>37</v>
      </c>
      <c r="J32" s="37" t="s">
        <v>39</v>
      </c>
      <c r="K32" s="33"/>
      <c r="L32" s="86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>
      <c r="A33" s="33"/>
      <c r="B33" s="34"/>
      <c r="C33" s="33"/>
      <c r="D33" s="91" t="s">
        <v>40</v>
      </c>
      <c r="E33" s="28" t="s">
        <v>41</v>
      </c>
      <c r="F33" s="92">
        <f>ROUND((SUM(BE92:BE250)),  2)</f>
        <v>0</v>
      </c>
      <c r="G33" s="33"/>
      <c r="H33" s="33"/>
      <c r="I33" s="93">
        <v>0.21</v>
      </c>
      <c r="J33" s="92">
        <f>ROUND(((SUM(BE92:BE250))*I33),  2)</f>
        <v>0</v>
      </c>
      <c r="K33" s="33"/>
      <c r="L33" s="86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4"/>
      <c r="C34" s="33"/>
      <c r="D34" s="33"/>
      <c r="E34" s="28" t="s">
        <v>42</v>
      </c>
      <c r="F34" s="92">
        <f>ROUND((SUM(BF92:BF250)),  2)</f>
        <v>0</v>
      </c>
      <c r="G34" s="33"/>
      <c r="H34" s="33"/>
      <c r="I34" s="93">
        <v>0.15</v>
      </c>
      <c r="J34" s="92">
        <f>ROUND(((SUM(BF92:BF250))*I34),  2)</f>
        <v>0</v>
      </c>
      <c r="K34" s="33"/>
      <c r="L34" s="86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8" t="s">
        <v>43</v>
      </c>
      <c r="F35" s="92">
        <f>ROUND((SUM(BG92:BG250)),  2)</f>
        <v>0</v>
      </c>
      <c r="G35" s="33"/>
      <c r="H35" s="33"/>
      <c r="I35" s="93">
        <v>0.21</v>
      </c>
      <c r="J35" s="92">
        <f>0</f>
        <v>0</v>
      </c>
      <c r="K35" s="33"/>
      <c r="L35" s="86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8" t="s">
        <v>44</v>
      </c>
      <c r="F36" s="92">
        <f>ROUND((SUM(BH92:BH250)),  2)</f>
        <v>0</v>
      </c>
      <c r="G36" s="33"/>
      <c r="H36" s="33"/>
      <c r="I36" s="93">
        <v>0.15</v>
      </c>
      <c r="J36" s="92">
        <f>0</f>
        <v>0</v>
      </c>
      <c r="K36" s="33"/>
      <c r="L36" s="86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45</v>
      </c>
      <c r="F37" s="92">
        <f>ROUND((SUM(BI92:BI250)),  2)</f>
        <v>0</v>
      </c>
      <c r="G37" s="33"/>
      <c r="H37" s="33"/>
      <c r="I37" s="93">
        <v>0</v>
      </c>
      <c r="J37" s="92">
        <f>0</f>
        <v>0</v>
      </c>
      <c r="K37" s="33"/>
      <c r="L37" s="86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hidden="1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86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hidden="1" customHeight="1">
      <c r="A39" s="33"/>
      <c r="B39" s="34"/>
      <c r="C39" s="94"/>
      <c r="D39" s="95" t="s">
        <v>46</v>
      </c>
      <c r="E39" s="56"/>
      <c r="F39" s="56"/>
      <c r="G39" s="96" t="s">
        <v>47</v>
      </c>
      <c r="H39" s="97" t="s">
        <v>48</v>
      </c>
      <c r="I39" s="56"/>
      <c r="J39" s="98">
        <f>SUM(J30:J37)</f>
        <v>0</v>
      </c>
      <c r="K39" s="99"/>
      <c r="L39" s="86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hidden="1" customHeight="1">
      <c r="A40" s="33"/>
      <c r="B40" s="43"/>
      <c r="C40" s="44"/>
      <c r="D40" s="44"/>
      <c r="E40" s="44"/>
      <c r="F40" s="44"/>
      <c r="G40" s="44"/>
      <c r="H40" s="44"/>
      <c r="I40" s="44"/>
      <c r="J40" s="44"/>
      <c r="K40" s="44"/>
      <c r="L40" s="86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hidden="1"/>
    <row r="42" spans="1:31" hidden="1"/>
    <row r="43" spans="1:31" hidden="1"/>
    <row r="44" spans="1:31" s="2" customFormat="1" ht="6.95" customHeight="1">
      <c r="A44" s="33"/>
      <c r="B44" s="45"/>
      <c r="C44" s="46"/>
      <c r="D44" s="46"/>
      <c r="E44" s="46"/>
      <c r="F44" s="46"/>
      <c r="G44" s="46"/>
      <c r="H44" s="46"/>
      <c r="I44" s="46"/>
      <c r="J44" s="46"/>
      <c r="K44" s="46"/>
      <c r="L44" s="86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84</v>
      </c>
      <c r="D45" s="33"/>
      <c r="E45" s="33"/>
      <c r="F45" s="33"/>
      <c r="G45" s="33"/>
      <c r="H45" s="33"/>
      <c r="I45" s="33"/>
      <c r="J45" s="33"/>
      <c r="K45" s="33"/>
      <c r="L45" s="86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3"/>
      <c r="D46" s="33"/>
      <c r="E46" s="33"/>
      <c r="F46" s="33"/>
      <c r="G46" s="33"/>
      <c r="H46" s="33"/>
      <c r="I46" s="33"/>
      <c r="J46" s="33"/>
      <c r="K46" s="33"/>
      <c r="L46" s="86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3"/>
      <c r="E47" s="33"/>
      <c r="F47" s="33"/>
      <c r="G47" s="33"/>
      <c r="H47" s="33"/>
      <c r="I47" s="33"/>
      <c r="J47" s="33"/>
      <c r="K47" s="33"/>
      <c r="L47" s="86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3"/>
      <c r="D48" s="33"/>
      <c r="E48" s="239" t="str">
        <f>E7</f>
        <v>Oprava chodníku na ulici Záhuní - vjezdy do garáží - 2. etapa</v>
      </c>
      <c r="F48" s="240"/>
      <c r="G48" s="240"/>
      <c r="H48" s="240"/>
      <c r="I48" s="33"/>
      <c r="J48" s="33"/>
      <c r="K48" s="33"/>
      <c r="L48" s="86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82</v>
      </c>
      <c r="D49" s="33"/>
      <c r="E49" s="33"/>
      <c r="F49" s="33"/>
      <c r="G49" s="33"/>
      <c r="H49" s="33"/>
      <c r="I49" s="33"/>
      <c r="J49" s="33"/>
      <c r="K49" s="33"/>
      <c r="L49" s="86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3"/>
      <c r="D50" s="33"/>
      <c r="E50" s="211" t="str">
        <f>E9</f>
        <v>04 - Sjezdy do garáží</v>
      </c>
      <c r="F50" s="238"/>
      <c r="G50" s="238"/>
      <c r="H50" s="238"/>
      <c r="I50" s="33"/>
      <c r="J50" s="33"/>
      <c r="K50" s="33"/>
      <c r="L50" s="86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3"/>
      <c r="D51" s="33"/>
      <c r="E51" s="33"/>
      <c r="F51" s="33"/>
      <c r="G51" s="33"/>
      <c r="H51" s="33"/>
      <c r="I51" s="33"/>
      <c r="J51" s="33"/>
      <c r="K51" s="33"/>
      <c r="L51" s="86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20</v>
      </c>
      <c r="D52" s="33"/>
      <c r="E52" s="33"/>
      <c r="F52" s="26" t="str">
        <f>F12</f>
        <v>Frenštát pod Radhoštěm</v>
      </c>
      <c r="G52" s="33"/>
      <c r="H52" s="33"/>
      <c r="I52" s="28" t="s">
        <v>22</v>
      </c>
      <c r="J52" s="51" t="str">
        <f>IF(J12="","",J12)</f>
        <v>11. 5. 2022</v>
      </c>
      <c r="K52" s="33"/>
      <c r="L52" s="86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3"/>
      <c r="D53" s="33"/>
      <c r="E53" s="33"/>
      <c r="F53" s="33"/>
      <c r="G53" s="33"/>
      <c r="H53" s="33"/>
      <c r="I53" s="33"/>
      <c r="J53" s="33"/>
      <c r="K53" s="33"/>
      <c r="L53" s="86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2" customHeight="1">
      <c r="A54" s="33"/>
      <c r="B54" s="34"/>
      <c r="C54" s="28" t="s">
        <v>24</v>
      </c>
      <c r="D54" s="33"/>
      <c r="E54" s="33"/>
      <c r="F54" s="26" t="str">
        <f>E15</f>
        <v>Město Frenštát pod Radhoštěm</v>
      </c>
      <c r="G54" s="33"/>
      <c r="H54" s="33"/>
      <c r="I54" s="28" t="s">
        <v>30</v>
      </c>
      <c r="J54" s="31" t="str">
        <f>E21</f>
        <v xml:space="preserve"> </v>
      </c>
      <c r="K54" s="33"/>
      <c r="L54" s="86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28</v>
      </c>
      <c r="D55" s="33"/>
      <c r="E55" s="33"/>
      <c r="F55" s="26" t="str">
        <f>IF(E18="","",E18)</f>
        <v>Vyplň údaj</v>
      </c>
      <c r="G55" s="33"/>
      <c r="H55" s="33"/>
      <c r="I55" s="28" t="s">
        <v>33</v>
      </c>
      <c r="J55" s="31" t="str">
        <f>E24</f>
        <v xml:space="preserve"> </v>
      </c>
      <c r="K55" s="33"/>
      <c r="L55" s="86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3"/>
      <c r="D56" s="33"/>
      <c r="E56" s="33"/>
      <c r="F56" s="33"/>
      <c r="G56" s="33"/>
      <c r="H56" s="33"/>
      <c r="I56" s="33"/>
      <c r="J56" s="33"/>
      <c r="K56" s="33"/>
      <c r="L56" s="86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00" t="s">
        <v>85</v>
      </c>
      <c r="D57" s="94"/>
      <c r="E57" s="94"/>
      <c r="F57" s="94"/>
      <c r="G57" s="94"/>
      <c r="H57" s="94"/>
      <c r="I57" s="94"/>
      <c r="J57" s="101" t="s">
        <v>86</v>
      </c>
      <c r="K57" s="94"/>
      <c r="L57" s="86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3"/>
      <c r="D58" s="33"/>
      <c r="E58" s="33"/>
      <c r="F58" s="33"/>
      <c r="G58" s="33"/>
      <c r="H58" s="33"/>
      <c r="I58" s="33"/>
      <c r="J58" s="33"/>
      <c r="K58" s="33"/>
      <c r="L58" s="86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02" t="s">
        <v>68</v>
      </c>
      <c r="D59" s="33"/>
      <c r="E59" s="33"/>
      <c r="F59" s="33"/>
      <c r="G59" s="33"/>
      <c r="H59" s="33"/>
      <c r="I59" s="33"/>
      <c r="J59" s="67">
        <f>J92</f>
        <v>0</v>
      </c>
      <c r="K59" s="33"/>
      <c r="L59" s="86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8" t="s">
        <v>87</v>
      </c>
    </row>
    <row r="60" spans="1:47" s="9" customFormat="1" ht="24.95" customHeight="1">
      <c r="B60" s="103"/>
      <c r="D60" s="104" t="s">
        <v>88</v>
      </c>
      <c r="E60" s="105"/>
      <c r="F60" s="105"/>
      <c r="G60" s="105"/>
      <c r="H60" s="105"/>
      <c r="I60" s="105"/>
      <c r="J60" s="106">
        <f>J93</f>
        <v>0</v>
      </c>
      <c r="L60" s="103"/>
    </row>
    <row r="61" spans="1:47" s="10" customFormat="1" ht="19.899999999999999" customHeight="1">
      <c r="B61" s="107"/>
      <c r="D61" s="108" t="s">
        <v>89</v>
      </c>
      <c r="E61" s="109"/>
      <c r="F61" s="109"/>
      <c r="G61" s="109"/>
      <c r="H61" s="109"/>
      <c r="I61" s="109"/>
      <c r="J61" s="110">
        <f>J94</f>
        <v>0</v>
      </c>
      <c r="L61" s="107"/>
    </row>
    <row r="62" spans="1:47" s="10" customFormat="1" ht="19.899999999999999" customHeight="1">
      <c r="B62" s="107"/>
      <c r="D62" s="108" t="s">
        <v>90</v>
      </c>
      <c r="E62" s="109"/>
      <c r="F62" s="109"/>
      <c r="G62" s="109"/>
      <c r="H62" s="109"/>
      <c r="I62" s="109"/>
      <c r="J62" s="110">
        <f>J160</f>
        <v>0</v>
      </c>
      <c r="L62" s="107"/>
    </row>
    <row r="63" spans="1:47" s="10" customFormat="1" ht="19.899999999999999" customHeight="1">
      <c r="B63" s="107"/>
      <c r="D63" s="108" t="s">
        <v>91</v>
      </c>
      <c r="E63" s="109"/>
      <c r="F63" s="109"/>
      <c r="G63" s="109"/>
      <c r="H63" s="109"/>
      <c r="I63" s="109"/>
      <c r="J63" s="110">
        <f>J177</f>
        <v>0</v>
      </c>
      <c r="L63" s="107"/>
    </row>
    <row r="64" spans="1:47" s="10" customFormat="1" ht="19.899999999999999" customHeight="1">
      <c r="B64" s="107"/>
      <c r="D64" s="108" t="s">
        <v>92</v>
      </c>
      <c r="E64" s="109"/>
      <c r="F64" s="109"/>
      <c r="G64" s="109"/>
      <c r="H64" s="109"/>
      <c r="I64" s="109"/>
      <c r="J64" s="110">
        <f>J191</f>
        <v>0</v>
      </c>
      <c r="L64" s="107"/>
    </row>
    <row r="65" spans="1:31" s="10" customFormat="1" ht="19.899999999999999" customHeight="1">
      <c r="B65" s="107"/>
      <c r="D65" s="108" t="s">
        <v>93</v>
      </c>
      <c r="E65" s="109"/>
      <c r="F65" s="109"/>
      <c r="G65" s="109"/>
      <c r="H65" s="109"/>
      <c r="I65" s="109"/>
      <c r="J65" s="110">
        <f>J209</f>
        <v>0</v>
      </c>
      <c r="L65" s="107"/>
    </row>
    <row r="66" spans="1:31" s="10" customFormat="1" ht="19.899999999999999" customHeight="1">
      <c r="B66" s="107"/>
      <c r="D66" s="108" t="s">
        <v>94</v>
      </c>
      <c r="E66" s="109"/>
      <c r="F66" s="109"/>
      <c r="G66" s="109"/>
      <c r="H66" s="109"/>
      <c r="I66" s="109"/>
      <c r="J66" s="110">
        <f>J234</f>
        <v>0</v>
      </c>
      <c r="L66" s="107"/>
    </row>
    <row r="67" spans="1:31" s="9" customFormat="1" ht="24.95" customHeight="1">
      <c r="B67" s="103"/>
      <c r="D67" s="104" t="s">
        <v>95</v>
      </c>
      <c r="E67" s="105"/>
      <c r="F67" s="105"/>
      <c r="G67" s="105"/>
      <c r="H67" s="105"/>
      <c r="I67" s="105"/>
      <c r="J67" s="106">
        <f>J237</f>
        <v>0</v>
      </c>
      <c r="L67" s="103"/>
    </row>
    <row r="68" spans="1:31" s="10" customFormat="1" ht="19.899999999999999" customHeight="1">
      <c r="B68" s="107"/>
      <c r="D68" s="108" t="s">
        <v>96</v>
      </c>
      <c r="E68" s="109"/>
      <c r="F68" s="109"/>
      <c r="G68" s="109"/>
      <c r="H68" s="109"/>
      <c r="I68" s="109"/>
      <c r="J68" s="110">
        <f>J238</f>
        <v>0</v>
      </c>
      <c r="L68" s="107"/>
    </row>
    <row r="69" spans="1:31" s="10" customFormat="1" ht="19.899999999999999" customHeight="1">
      <c r="B69" s="107"/>
      <c r="D69" s="108" t="s">
        <v>97</v>
      </c>
      <c r="E69" s="109"/>
      <c r="F69" s="109"/>
      <c r="G69" s="109"/>
      <c r="H69" s="109"/>
      <c r="I69" s="109"/>
      <c r="J69" s="110">
        <f>J241</f>
        <v>0</v>
      </c>
      <c r="L69" s="107"/>
    </row>
    <row r="70" spans="1:31" s="10" customFormat="1" ht="19.899999999999999" customHeight="1">
      <c r="B70" s="107"/>
      <c r="D70" s="108" t="s">
        <v>98</v>
      </c>
      <c r="E70" s="109"/>
      <c r="F70" s="109"/>
      <c r="G70" s="109"/>
      <c r="H70" s="109"/>
      <c r="I70" s="109"/>
      <c r="J70" s="110">
        <f>J243</f>
        <v>0</v>
      </c>
      <c r="L70" s="107"/>
    </row>
    <row r="71" spans="1:31" s="10" customFormat="1" ht="19.899999999999999" customHeight="1">
      <c r="B71" s="107"/>
      <c r="D71" s="108" t="s">
        <v>99</v>
      </c>
      <c r="E71" s="109"/>
      <c r="F71" s="109"/>
      <c r="G71" s="109"/>
      <c r="H71" s="109"/>
      <c r="I71" s="109"/>
      <c r="J71" s="110">
        <f>J246</f>
        <v>0</v>
      </c>
      <c r="L71" s="107"/>
    </row>
    <row r="72" spans="1:31" s="10" customFormat="1" ht="19.899999999999999" customHeight="1">
      <c r="B72" s="107"/>
      <c r="D72" s="108" t="s">
        <v>100</v>
      </c>
      <c r="E72" s="109"/>
      <c r="F72" s="109"/>
      <c r="G72" s="109"/>
      <c r="H72" s="109"/>
      <c r="I72" s="109"/>
      <c r="J72" s="110">
        <f>J249</f>
        <v>0</v>
      </c>
      <c r="L72" s="107"/>
    </row>
    <row r="73" spans="1:31" s="2" customFormat="1" ht="21.75" customHeight="1">
      <c r="A73" s="33"/>
      <c r="B73" s="34"/>
      <c r="C73" s="33"/>
      <c r="D73" s="33"/>
      <c r="E73" s="33"/>
      <c r="F73" s="33"/>
      <c r="G73" s="33"/>
      <c r="H73" s="33"/>
      <c r="I73" s="33"/>
      <c r="J73" s="33"/>
      <c r="K73" s="33"/>
      <c r="L73" s="86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5" customHeight="1">
      <c r="A74" s="33"/>
      <c r="B74" s="43"/>
      <c r="C74" s="44"/>
      <c r="D74" s="44"/>
      <c r="E74" s="44"/>
      <c r="F74" s="44"/>
      <c r="G74" s="44"/>
      <c r="H74" s="44"/>
      <c r="I74" s="44"/>
      <c r="J74" s="44"/>
      <c r="K74" s="44"/>
      <c r="L74" s="86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8" spans="1:31" s="2" customFormat="1" ht="6.95" customHeight="1">
      <c r="A78" s="33"/>
      <c r="B78" s="45"/>
      <c r="C78" s="46"/>
      <c r="D78" s="46"/>
      <c r="E78" s="46"/>
      <c r="F78" s="46"/>
      <c r="G78" s="46"/>
      <c r="H78" s="46"/>
      <c r="I78" s="46"/>
      <c r="J78" s="46"/>
      <c r="K78" s="46"/>
      <c r="L78" s="86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24.95" customHeight="1">
      <c r="A79" s="33"/>
      <c r="B79" s="34"/>
      <c r="C79" s="22" t="s">
        <v>101</v>
      </c>
      <c r="D79" s="33"/>
      <c r="E79" s="33"/>
      <c r="F79" s="33"/>
      <c r="G79" s="33"/>
      <c r="H79" s="33"/>
      <c r="I79" s="33"/>
      <c r="J79" s="33"/>
      <c r="K79" s="33"/>
      <c r="L79" s="86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6.95" customHeight="1">
      <c r="A80" s="33"/>
      <c r="B80" s="34"/>
      <c r="C80" s="33"/>
      <c r="D80" s="33"/>
      <c r="E80" s="33"/>
      <c r="F80" s="33"/>
      <c r="G80" s="33"/>
      <c r="H80" s="33"/>
      <c r="I80" s="33"/>
      <c r="J80" s="33"/>
      <c r="K80" s="33"/>
      <c r="L80" s="86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2" customHeight="1">
      <c r="A81" s="33"/>
      <c r="B81" s="34"/>
      <c r="C81" s="28" t="s">
        <v>16</v>
      </c>
      <c r="D81" s="33"/>
      <c r="E81" s="33"/>
      <c r="F81" s="33"/>
      <c r="G81" s="33"/>
      <c r="H81" s="33"/>
      <c r="I81" s="33"/>
      <c r="J81" s="33"/>
      <c r="K81" s="33"/>
      <c r="L81" s="86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6.5" customHeight="1">
      <c r="A82" s="33"/>
      <c r="B82" s="34"/>
      <c r="C82" s="33"/>
      <c r="D82" s="33"/>
      <c r="E82" s="239" t="str">
        <f>E7</f>
        <v>Oprava chodníku na ulici Záhuní - vjezdy do garáží - 2. etapa</v>
      </c>
      <c r="F82" s="240"/>
      <c r="G82" s="240"/>
      <c r="H82" s="240"/>
      <c r="I82" s="33"/>
      <c r="J82" s="33"/>
      <c r="K82" s="33"/>
      <c r="L82" s="86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2" customHeight="1">
      <c r="A83" s="33"/>
      <c r="B83" s="34"/>
      <c r="C83" s="28" t="s">
        <v>82</v>
      </c>
      <c r="D83" s="33"/>
      <c r="E83" s="33"/>
      <c r="F83" s="33"/>
      <c r="G83" s="33"/>
      <c r="H83" s="33"/>
      <c r="I83" s="33"/>
      <c r="J83" s="33"/>
      <c r="K83" s="33"/>
      <c r="L83" s="86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6.5" customHeight="1">
      <c r="A84" s="33"/>
      <c r="B84" s="34"/>
      <c r="C84" s="33"/>
      <c r="D84" s="33"/>
      <c r="E84" s="211" t="str">
        <f>E9</f>
        <v>04 - Sjezdy do garáží</v>
      </c>
      <c r="F84" s="238"/>
      <c r="G84" s="238"/>
      <c r="H84" s="238"/>
      <c r="I84" s="33"/>
      <c r="J84" s="33"/>
      <c r="K84" s="33"/>
      <c r="L84" s="86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6.95" customHeight="1">
      <c r="A85" s="33"/>
      <c r="B85" s="34"/>
      <c r="C85" s="33"/>
      <c r="D85" s="33"/>
      <c r="E85" s="33"/>
      <c r="F85" s="33"/>
      <c r="G85" s="33"/>
      <c r="H85" s="33"/>
      <c r="I85" s="33"/>
      <c r="J85" s="33"/>
      <c r="K85" s="33"/>
      <c r="L85" s="86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2" customFormat="1" ht="12" customHeight="1">
      <c r="A86" s="33"/>
      <c r="B86" s="34"/>
      <c r="C86" s="28" t="s">
        <v>20</v>
      </c>
      <c r="D86" s="33"/>
      <c r="E86" s="33"/>
      <c r="F86" s="26" t="str">
        <f>F12</f>
        <v>Frenštát pod Radhoštěm</v>
      </c>
      <c r="G86" s="33"/>
      <c r="H86" s="33"/>
      <c r="I86" s="28" t="s">
        <v>22</v>
      </c>
      <c r="J86" s="51" t="str">
        <f>IF(J12="","",J12)</f>
        <v>11. 5. 2022</v>
      </c>
      <c r="K86" s="33"/>
      <c r="L86" s="86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65" s="2" customFormat="1" ht="6.95" customHeight="1">
      <c r="A87" s="33"/>
      <c r="B87" s="34"/>
      <c r="C87" s="33"/>
      <c r="D87" s="33"/>
      <c r="E87" s="33"/>
      <c r="F87" s="33"/>
      <c r="G87" s="33"/>
      <c r="H87" s="33"/>
      <c r="I87" s="33"/>
      <c r="J87" s="33"/>
      <c r="K87" s="33"/>
      <c r="L87" s="86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65" s="2" customFormat="1" ht="15.2" customHeight="1">
      <c r="A88" s="33"/>
      <c r="B88" s="34"/>
      <c r="C88" s="28" t="s">
        <v>24</v>
      </c>
      <c r="D88" s="33"/>
      <c r="E88" s="33"/>
      <c r="F88" s="26" t="str">
        <f>E15</f>
        <v>Město Frenštát pod Radhoštěm</v>
      </c>
      <c r="G88" s="33"/>
      <c r="H88" s="33"/>
      <c r="I88" s="28" t="s">
        <v>30</v>
      </c>
      <c r="J88" s="31" t="str">
        <f>E21</f>
        <v xml:space="preserve"> </v>
      </c>
      <c r="K88" s="33"/>
      <c r="L88" s="86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65" s="2" customFormat="1" ht="15.2" customHeight="1">
      <c r="A89" s="33"/>
      <c r="B89" s="34"/>
      <c r="C89" s="28" t="s">
        <v>28</v>
      </c>
      <c r="D89" s="33"/>
      <c r="E89" s="33"/>
      <c r="F89" s="26" t="str">
        <f>IF(E18="","",E18)</f>
        <v>Vyplň údaj</v>
      </c>
      <c r="G89" s="33"/>
      <c r="H89" s="33"/>
      <c r="I89" s="28" t="s">
        <v>33</v>
      </c>
      <c r="J89" s="31" t="str">
        <f>E24</f>
        <v xml:space="preserve"> </v>
      </c>
      <c r="K89" s="33"/>
      <c r="L89" s="86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65" s="2" customFormat="1" ht="10.3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86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65" s="11" customFormat="1" ht="29.25" customHeight="1">
      <c r="A91" s="111"/>
      <c r="B91" s="112"/>
      <c r="C91" s="113" t="s">
        <v>102</v>
      </c>
      <c r="D91" s="114" t="s">
        <v>55</v>
      </c>
      <c r="E91" s="114" t="s">
        <v>51</v>
      </c>
      <c r="F91" s="114" t="s">
        <v>52</v>
      </c>
      <c r="G91" s="114" t="s">
        <v>103</v>
      </c>
      <c r="H91" s="114" t="s">
        <v>104</v>
      </c>
      <c r="I91" s="114" t="s">
        <v>105</v>
      </c>
      <c r="J91" s="114" t="s">
        <v>86</v>
      </c>
      <c r="K91" s="115" t="s">
        <v>106</v>
      </c>
      <c r="L91" s="116"/>
      <c r="M91" s="58" t="s">
        <v>3</v>
      </c>
      <c r="N91" s="59" t="s">
        <v>40</v>
      </c>
      <c r="O91" s="59" t="s">
        <v>107</v>
      </c>
      <c r="P91" s="59" t="s">
        <v>108</v>
      </c>
      <c r="Q91" s="59" t="s">
        <v>109</v>
      </c>
      <c r="R91" s="59" t="s">
        <v>110</v>
      </c>
      <c r="S91" s="59" t="s">
        <v>111</v>
      </c>
      <c r="T91" s="60" t="s">
        <v>112</v>
      </c>
      <c r="U91" s="111"/>
      <c r="V91" s="111"/>
      <c r="W91" s="111"/>
      <c r="X91" s="111"/>
      <c r="Y91" s="111"/>
      <c r="Z91" s="111"/>
      <c r="AA91" s="111"/>
      <c r="AB91" s="111"/>
      <c r="AC91" s="111"/>
      <c r="AD91" s="111"/>
      <c r="AE91" s="111"/>
    </row>
    <row r="92" spans="1:65" s="2" customFormat="1" ht="22.9" customHeight="1">
      <c r="A92" s="33"/>
      <c r="B92" s="34"/>
      <c r="C92" s="65" t="s">
        <v>113</v>
      </c>
      <c r="D92" s="33"/>
      <c r="E92" s="33"/>
      <c r="F92" s="33"/>
      <c r="G92" s="33"/>
      <c r="H92" s="33"/>
      <c r="I92" s="33"/>
      <c r="J92" s="117">
        <f>BK92</f>
        <v>0</v>
      </c>
      <c r="K92" s="33"/>
      <c r="L92" s="34"/>
      <c r="M92" s="61"/>
      <c r="N92" s="52"/>
      <c r="O92" s="62"/>
      <c r="P92" s="118">
        <f>P93+P237</f>
        <v>0</v>
      </c>
      <c r="Q92" s="62"/>
      <c r="R92" s="118">
        <f>R93+R237</f>
        <v>92.184336399999992</v>
      </c>
      <c r="S92" s="62"/>
      <c r="T92" s="119">
        <f>T93+T237</f>
        <v>231.904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8" t="s">
        <v>69</v>
      </c>
      <c r="AU92" s="18" t="s">
        <v>87</v>
      </c>
      <c r="BK92" s="120">
        <f>BK93+BK237</f>
        <v>0</v>
      </c>
    </row>
    <row r="93" spans="1:65" s="12" customFormat="1" ht="25.9" customHeight="1">
      <c r="B93" s="121"/>
      <c r="D93" s="122" t="s">
        <v>69</v>
      </c>
      <c r="E93" s="123" t="s">
        <v>114</v>
      </c>
      <c r="F93" s="123" t="s">
        <v>115</v>
      </c>
      <c r="I93" s="124"/>
      <c r="J93" s="125">
        <f>BK93</f>
        <v>0</v>
      </c>
      <c r="L93" s="121"/>
      <c r="M93" s="126"/>
      <c r="N93" s="127"/>
      <c r="O93" s="127"/>
      <c r="P93" s="128">
        <f>P94+P160+P177+P191+P209+P234</f>
        <v>0</v>
      </c>
      <c r="Q93" s="127"/>
      <c r="R93" s="128">
        <f>R94+R160+R177+R191+R209+R234</f>
        <v>92.184336399999992</v>
      </c>
      <c r="S93" s="127"/>
      <c r="T93" s="129">
        <f>T94+T160+T177+T191+T209+T234</f>
        <v>231.904</v>
      </c>
      <c r="AR93" s="122" t="s">
        <v>78</v>
      </c>
      <c r="AT93" s="130" t="s">
        <v>69</v>
      </c>
      <c r="AU93" s="130" t="s">
        <v>70</v>
      </c>
      <c r="AY93" s="122" t="s">
        <v>116</v>
      </c>
      <c r="BK93" s="131">
        <f>BK94+BK160+BK177+BK191+BK209+BK234</f>
        <v>0</v>
      </c>
    </row>
    <row r="94" spans="1:65" s="12" customFormat="1" ht="22.9" customHeight="1">
      <c r="B94" s="121"/>
      <c r="D94" s="122" t="s">
        <v>69</v>
      </c>
      <c r="E94" s="132" t="s">
        <v>78</v>
      </c>
      <c r="F94" s="132" t="s">
        <v>117</v>
      </c>
      <c r="I94" s="124"/>
      <c r="J94" s="133">
        <f>BK94</f>
        <v>0</v>
      </c>
      <c r="L94" s="121"/>
      <c r="M94" s="126"/>
      <c r="N94" s="127"/>
      <c r="O94" s="127"/>
      <c r="P94" s="128">
        <f>SUM(P95:P159)</f>
        <v>0</v>
      </c>
      <c r="Q94" s="127"/>
      <c r="R94" s="128">
        <f>SUM(R95:R159)</f>
        <v>10.800540000000002</v>
      </c>
      <c r="S94" s="127"/>
      <c r="T94" s="129">
        <f>SUM(T95:T159)</f>
        <v>231.904</v>
      </c>
      <c r="AR94" s="122" t="s">
        <v>78</v>
      </c>
      <c r="AT94" s="130" t="s">
        <v>69</v>
      </c>
      <c r="AU94" s="130" t="s">
        <v>78</v>
      </c>
      <c r="AY94" s="122" t="s">
        <v>116</v>
      </c>
      <c r="BK94" s="131">
        <f>SUM(BK95:BK159)</f>
        <v>0</v>
      </c>
    </row>
    <row r="95" spans="1:65" s="2" customFormat="1" ht="66.75" customHeight="1">
      <c r="A95" s="33"/>
      <c r="B95" s="134"/>
      <c r="C95" s="135" t="s">
        <v>78</v>
      </c>
      <c r="D95" s="135" t="s">
        <v>118</v>
      </c>
      <c r="E95" s="136" t="s">
        <v>119</v>
      </c>
      <c r="F95" s="137" t="s">
        <v>120</v>
      </c>
      <c r="G95" s="138" t="s">
        <v>121</v>
      </c>
      <c r="H95" s="139">
        <v>218</v>
      </c>
      <c r="I95" s="140"/>
      <c r="J95" s="141">
        <f>ROUND(I95*H95,2)</f>
        <v>0</v>
      </c>
      <c r="K95" s="137" t="s">
        <v>122</v>
      </c>
      <c r="L95" s="34"/>
      <c r="M95" s="142" t="s">
        <v>3</v>
      </c>
      <c r="N95" s="143" t="s">
        <v>41</v>
      </c>
      <c r="O95" s="54"/>
      <c r="P95" s="144">
        <f>O95*H95</f>
        <v>0</v>
      </c>
      <c r="Q95" s="144">
        <v>0</v>
      </c>
      <c r="R95" s="144">
        <f>Q95*H95</f>
        <v>0</v>
      </c>
      <c r="S95" s="144">
        <v>0.28999999999999998</v>
      </c>
      <c r="T95" s="145">
        <f>S95*H95</f>
        <v>63.22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46" t="s">
        <v>123</v>
      </c>
      <c r="AT95" s="146" t="s">
        <v>118</v>
      </c>
      <c r="AU95" s="146" t="s">
        <v>80</v>
      </c>
      <c r="AY95" s="18" t="s">
        <v>116</v>
      </c>
      <c r="BE95" s="147">
        <f>IF(N95="základní",J95,0)</f>
        <v>0</v>
      </c>
      <c r="BF95" s="147">
        <f>IF(N95="snížená",J95,0)</f>
        <v>0</v>
      </c>
      <c r="BG95" s="147">
        <f>IF(N95="zákl. přenesená",J95,0)</f>
        <v>0</v>
      </c>
      <c r="BH95" s="147">
        <f>IF(N95="sníž. přenesená",J95,0)</f>
        <v>0</v>
      </c>
      <c r="BI95" s="147">
        <f>IF(N95="nulová",J95,0)</f>
        <v>0</v>
      </c>
      <c r="BJ95" s="18" t="s">
        <v>78</v>
      </c>
      <c r="BK95" s="147">
        <f>ROUND(I95*H95,2)</f>
        <v>0</v>
      </c>
      <c r="BL95" s="18" t="s">
        <v>123</v>
      </c>
      <c r="BM95" s="146" t="s">
        <v>124</v>
      </c>
    </row>
    <row r="96" spans="1:65" s="2" customFormat="1">
      <c r="A96" s="33"/>
      <c r="B96" s="34"/>
      <c r="C96" s="33"/>
      <c r="D96" s="148" t="s">
        <v>125</v>
      </c>
      <c r="E96" s="33"/>
      <c r="F96" s="149" t="s">
        <v>126</v>
      </c>
      <c r="G96" s="33"/>
      <c r="H96" s="33"/>
      <c r="I96" s="150"/>
      <c r="J96" s="33"/>
      <c r="K96" s="33"/>
      <c r="L96" s="34"/>
      <c r="M96" s="151"/>
      <c r="N96" s="152"/>
      <c r="O96" s="54"/>
      <c r="P96" s="54"/>
      <c r="Q96" s="54"/>
      <c r="R96" s="54"/>
      <c r="S96" s="54"/>
      <c r="T96" s="55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8" t="s">
        <v>125</v>
      </c>
      <c r="AU96" s="18" t="s">
        <v>80</v>
      </c>
    </row>
    <row r="97" spans="1:65" s="13" customFormat="1">
      <c r="B97" s="153"/>
      <c r="D97" s="154" t="s">
        <v>127</v>
      </c>
      <c r="E97" s="155" t="s">
        <v>3</v>
      </c>
      <c r="F97" s="156" t="s">
        <v>128</v>
      </c>
      <c r="H97" s="157">
        <v>218</v>
      </c>
      <c r="I97" s="158"/>
      <c r="L97" s="153"/>
      <c r="M97" s="159"/>
      <c r="N97" s="160"/>
      <c r="O97" s="160"/>
      <c r="P97" s="160"/>
      <c r="Q97" s="160"/>
      <c r="R97" s="160"/>
      <c r="S97" s="160"/>
      <c r="T97" s="161"/>
      <c r="AT97" s="155" t="s">
        <v>127</v>
      </c>
      <c r="AU97" s="155" t="s">
        <v>80</v>
      </c>
      <c r="AV97" s="13" t="s">
        <v>80</v>
      </c>
      <c r="AW97" s="13" t="s">
        <v>32</v>
      </c>
      <c r="AX97" s="13" t="s">
        <v>70</v>
      </c>
      <c r="AY97" s="155" t="s">
        <v>116</v>
      </c>
    </row>
    <row r="98" spans="1:65" s="14" customFormat="1">
      <c r="B98" s="162"/>
      <c r="D98" s="154" t="s">
        <v>127</v>
      </c>
      <c r="E98" s="163" t="s">
        <v>3</v>
      </c>
      <c r="F98" s="164" t="s">
        <v>129</v>
      </c>
      <c r="H98" s="165">
        <v>218</v>
      </c>
      <c r="I98" s="166"/>
      <c r="L98" s="162"/>
      <c r="M98" s="167"/>
      <c r="N98" s="168"/>
      <c r="O98" s="168"/>
      <c r="P98" s="168"/>
      <c r="Q98" s="168"/>
      <c r="R98" s="168"/>
      <c r="S98" s="168"/>
      <c r="T98" s="169"/>
      <c r="AT98" s="163" t="s">
        <v>127</v>
      </c>
      <c r="AU98" s="163" t="s">
        <v>80</v>
      </c>
      <c r="AV98" s="14" t="s">
        <v>123</v>
      </c>
      <c r="AW98" s="14" t="s">
        <v>32</v>
      </c>
      <c r="AX98" s="14" t="s">
        <v>78</v>
      </c>
      <c r="AY98" s="163" t="s">
        <v>116</v>
      </c>
    </row>
    <row r="99" spans="1:65" s="2" customFormat="1" ht="62.65" customHeight="1">
      <c r="A99" s="33"/>
      <c r="B99" s="134"/>
      <c r="C99" s="135" t="s">
        <v>80</v>
      </c>
      <c r="D99" s="135" t="s">
        <v>118</v>
      </c>
      <c r="E99" s="136" t="s">
        <v>130</v>
      </c>
      <c r="F99" s="137" t="s">
        <v>131</v>
      </c>
      <c r="G99" s="138" t="s">
        <v>121</v>
      </c>
      <c r="H99" s="139">
        <v>218</v>
      </c>
      <c r="I99" s="140"/>
      <c r="J99" s="141">
        <f>ROUND(I99*H99,2)</f>
        <v>0</v>
      </c>
      <c r="K99" s="137" t="s">
        <v>122</v>
      </c>
      <c r="L99" s="34"/>
      <c r="M99" s="142" t="s">
        <v>3</v>
      </c>
      <c r="N99" s="143" t="s">
        <v>41</v>
      </c>
      <c r="O99" s="54"/>
      <c r="P99" s="144">
        <f>O99*H99</f>
        <v>0</v>
      </c>
      <c r="Q99" s="144">
        <v>0</v>
      </c>
      <c r="R99" s="144">
        <f>Q99*H99</f>
        <v>0</v>
      </c>
      <c r="S99" s="144">
        <v>0.625</v>
      </c>
      <c r="T99" s="145">
        <f>S99*H99</f>
        <v>136.25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46" t="s">
        <v>123</v>
      </c>
      <c r="AT99" s="146" t="s">
        <v>118</v>
      </c>
      <c r="AU99" s="146" t="s">
        <v>80</v>
      </c>
      <c r="AY99" s="18" t="s">
        <v>116</v>
      </c>
      <c r="BE99" s="147">
        <f>IF(N99="základní",J99,0)</f>
        <v>0</v>
      </c>
      <c r="BF99" s="147">
        <f>IF(N99="snížená",J99,0)</f>
        <v>0</v>
      </c>
      <c r="BG99" s="147">
        <f>IF(N99="zákl. přenesená",J99,0)</f>
        <v>0</v>
      </c>
      <c r="BH99" s="147">
        <f>IF(N99="sníž. přenesená",J99,0)</f>
        <v>0</v>
      </c>
      <c r="BI99" s="147">
        <f>IF(N99="nulová",J99,0)</f>
        <v>0</v>
      </c>
      <c r="BJ99" s="18" t="s">
        <v>78</v>
      </c>
      <c r="BK99" s="147">
        <f>ROUND(I99*H99,2)</f>
        <v>0</v>
      </c>
      <c r="BL99" s="18" t="s">
        <v>123</v>
      </c>
      <c r="BM99" s="146" t="s">
        <v>132</v>
      </c>
    </row>
    <row r="100" spans="1:65" s="2" customFormat="1">
      <c r="A100" s="33"/>
      <c r="B100" s="34"/>
      <c r="C100" s="33"/>
      <c r="D100" s="148" t="s">
        <v>125</v>
      </c>
      <c r="E100" s="33"/>
      <c r="F100" s="149" t="s">
        <v>133</v>
      </c>
      <c r="G100" s="33"/>
      <c r="H100" s="33"/>
      <c r="I100" s="150"/>
      <c r="J100" s="33"/>
      <c r="K100" s="33"/>
      <c r="L100" s="34"/>
      <c r="M100" s="151"/>
      <c r="N100" s="152"/>
      <c r="O100" s="54"/>
      <c r="P100" s="54"/>
      <c r="Q100" s="54"/>
      <c r="R100" s="54"/>
      <c r="S100" s="54"/>
      <c r="T100" s="55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8" t="s">
        <v>125</v>
      </c>
      <c r="AU100" s="18" t="s">
        <v>80</v>
      </c>
    </row>
    <row r="101" spans="1:65" s="13" customFormat="1">
      <c r="B101" s="153"/>
      <c r="D101" s="154" t="s">
        <v>127</v>
      </c>
      <c r="E101" s="155" t="s">
        <v>3</v>
      </c>
      <c r="F101" s="156" t="s">
        <v>128</v>
      </c>
      <c r="H101" s="157">
        <v>218</v>
      </c>
      <c r="I101" s="158"/>
      <c r="L101" s="153"/>
      <c r="M101" s="159"/>
      <c r="N101" s="160"/>
      <c r="O101" s="160"/>
      <c r="P101" s="160"/>
      <c r="Q101" s="160"/>
      <c r="R101" s="160"/>
      <c r="S101" s="160"/>
      <c r="T101" s="161"/>
      <c r="AT101" s="155" t="s">
        <v>127</v>
      </c>
      <c r="AU101" s="155" t="s">
        <v>80</v>
      </c>
      <c r="AV101" s="13" t="s">
        <v>80</v>
      </c>
      <c r="AW101" s="13" t="s">
        <v>32</v>
      </c>
      <c r="AX101" s="13" t="s">
        <v>70</v>
      </c>
      <c r="AY101" s="155" t="s">
        <v>116</v>
      </c>
    </row>
    <row r="102" spans="1:65" s="14" customFormat="1">
      <c r="B102" s="162"/>
      <c r="D102" s="154" t="s">
        <v>127</v>
      </c>
      <c r="E102" s="163" t="s">
        <v>3</v>
      </c>
      <c r="F102" s="164" t="s">
        <v>129</v>
      </c>
      <c r="H102" s="165">
        <v>218</v>
      </c>
      <c r="I102" s="166"/>
      <c r="L102" s="162"/>
      <c r="M102" s="167"/>
      <c r="N102" s="168"/>
      <c r="O102" s="168"/>
      <c r="P102" s="168"/>
      <c r="Q102" s="168"/>
      <c r="R102" s="168"/>
      <c r="S102" s="168"/>
      <c r="T102" s="169"/>
      <c r="AT102" s="163" t="s">
        <v>127</v>
      </c>
      <c r="AU102" s="163" t="s">
        <v>80</v>
      </c>
      <c r="AV102" s="14" t="s">
        <v>123</v>
      </c>
      <c r="AW102" s="14" t="s">
        <v>32</v>
      </c>
      <c r="AX102" s="14" t="s">
        <v>78</v>
      </c>
      <c r="AY102" s="163" t="s">
        <v>116</v>
      </c>
    </row>
    <row r="103" spans="1:65" s="2" customFormat="1" ht="55.5" customHeight="1">
      <c r="A103" s="33"/>
      <c r="B103" s="134"/>
      <c r="C103" s="135" t="s">
        <v>134</v>
      </c>
      <c r="D103" s="135" t="s">
        <v>118</v>
      </c>
      <c r="E103" s="136" t="s">
        <v>135</v>
      </c>
      <c r="F103" s="137" t="s">
        <v>136</v>
      </c>
      <c r="G103" s="138" t="s">
        <v>121</v>
      </c>
      <c r="H103" s="139">
        <v>218</v>
      </c>
      <c r="I103" s="140"/>
      <c r="J103" s="141">
        <f>ROUND(I103*H103,2)</f>
        <v>0</v>
      </c>
      <c r="K103" s="137" t="s">
        <v>122</v>
      </c>
      <c r="L103" s="34"/>
      <c r="M103" s="142" t="s">
        <v>3</v>
      </c>
      <c r="N103" s="143" t="s">
        <v>41</v>
      </c>
      <c r="O103" s="54"/>
      <c r="P103" s="144">
        <f>O103*H103</f>
        <v>0</v>
      </c>
      <c r="Q103" s="144">
        <v>0</v>
      </c>
      <c r="R103" s="144">
        <f>Q103*H103</f>
        <v>0</v>
      </c>
      <c r="S103" s="144">
        <v>9.8000000000000004E-2</v>
      </c>
      <c r="T103" s="145">
        <f>S103*H103</f>
        <v>21.364000000000001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146" t="s">
        <v>123</v>
      </c>
      <c r="AT103" s="146" t="s">
        <v>118</v>
      </c>
      <c r="AU103" s="146" t="s">
        <v>80</v>
      </c>
      <c r="AY103" s="18" t="s">
        <v>116</v>
      </c>
      <c r="BE103" s="147">
        <f>IF(N103="základní",J103,0)</f>
        <v>0</v>
      </c>
      <c r="BF103" s="147">
        <f>IF(N103="snížená",J103,0)</f>
        <v>0</v>
      </c>
      <c r="BG103" s="147">
        <f>IF(N103="zákl. přenesená",J103,0)</f>
        <v>0</v>
      </c>
      <c r="BH103" s="147">
        <f>IF(N103="sníž. přenesená",J103,0)</f>
        <v>0</v>
      </c>
      <c r="BI103" s="147">
        <f>IF(N103="nulová",J103,0)</f>
        <v>0</v>
      </c>
      <c r="BJ103" s="18" t="s">
        <v>78</v>
      </c>
      <c r="BK103" s="147">
        <f>ROUND(I103*H103,2)</f>
        <v>0</v>
      </c>
      <c r="BL103" s="18" t="s">
        <v>123</v>
      </c>
      <c r="BM103" s="146" t="s">
        <v>137</v>
      </c>
    </row>
    <row r="104" spans="1:65" s="2" customFormat="1">
      <c r="A104" s="33"/>
      <c r="B104" s="34"/>
      <c r="C104" s="33"/>
      <c r="D104" s="148" t="s">
        <v>125</v>
      </c>
      <c r="E104" s="33"/>
      <c r="F104" s="149" t="s">
        <v>138</v>
      </c>
      <c r="G104" s="33"/>
      <c r="H104" s="33"/>
      <c r="I104" s="150"/>
      <c r="J104" s="33"/>
      <c r="K104" s="33"/>
      <c r="L104" s="34"/>
      <c r="M104" s="151"/>
      <c r="N104" s="152"/>
      <c r="O104" s="54"/>
      <c r="P104" s="54"/>
      <c r="Q104" s="54"/>
      <c r="R104" s="54"/>
      <c r="S104" s="54"/>
      <c r="T104" s="55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18" t="s">
        <v>125</v>
      </c>
      <c r="AU104" s="18" t="s">
        <v>80</v>
      </c>
    </row>
    <row r="105" spans="1:65" s="15" customFormat="1">
      <c r="B105" s="170"/>
      <c r="D105" s="154" t="s">
        <v>127</v>
      </c>
      <c r="E105" s="171" t="s">
        <v>3</v>
      </c>
      <c r="F105" s="172" t="s">
        <v>139</v>
      </c>
      <c r="H105" s="171" t="s">
        <v>3</v>
      </c>
      <c r="I105" s="173"/>
      <c r="L105" s="170"/>
      <c r="M105" s="174"/>
      <c r="N105" s="175"/>
      <c r="O105" s="175"/>
      <c r="P105" s="175"/>
      <c r="Q105" s="175"/>
      <c r="R105" s="175"/>
      <c r="S105" s="175"/>
      <c r="T105" s="176"/>
      <c r="AT105" s="171" t="s">
        <v>127</v>
      </c>
      <c r="AU105" s="171" t="s">
        <v>80</v>
      </c>
      <c r="AV105" s="15" t="s">
        <v>78</v>
      </c>
      <c r="AW105" s="15" t="s">
        <v>32</v>
      </c>
      <c r="AX105" s="15" t="s">
        <v>70</v>
      </c>
      <c r="AY105" s="171" t="s">
        <v>116</v>
      </c>
    </row>
    <row r="106" spans="1:65" s="13" customFormat="1">
      <c r="B106" s="153"/>
      <c r="D106" s="154" t="s">
        <v>127</v>
      </c>
      <c r="E106" s="155" t="s">
        <v>3</v>
      </c>
      <c r="F106" s="156" t="s">
        <v>128</v>
      </c>
      <c r="H106" s="157">
        <v>218</v>
      </c>
      <c r="I106" s="158"/>
      <c r="L106" s="153"/>
      <c r="M106" s="159"/>
      <c r="N106" s="160"/>
      <c r="O106" s="160"/>
      <c r="P106" s="160"/>
      <c r="Q106" s="160"/>
      <c r="R106" s="160"/>
      <c r="S106" s="160"/>
      <c r="T106" s="161"/>
      <c r="AT106" s="155" t="s">
        <v>127</v>
      </c>
      <c r="AU106" s="155" t="s">
        <v>80</v>
      </c>
      <c r="AV106" s="13" t="s">
        <v>80</v>
      </c>
      <c r="AW106" s="13" t="s">
        <v>32</v>
      </c>
      <c r="AX106" s="13" t="s">
        <v>70</v>
      </c>
      <c r="AY106" s="155" t="s">
        <v>116</v>
      </c>
    </row>
    <row r="107" spans="1:65" s="14" customFormat="1">
      <c r="B107" s="162"/>
      <c r="D107" s="154" t="s">
        <v>127</v>
      </c>
      <c r="E107" s="163" t="s">
        <v>3</v>
      </c>
      <c r="F107" s="164" t="s">
        <v>129</v>
      </c>
      <c r="H107" s="165">
        <v>218</v>
      </c>
      <c r="I107" s="166"/>
      <c r="L107" s="162"/>
      <c r="M107" s="167"/>
      <c r="N107" s="168"/>
      <c r="O107" s="168"/>
      <c r="P107" s="168"/>
      <c r="Q107" s="168"/>
      <c r="R107" s="168"/>
      <c r="S107" s="168"/>
      <c r="T107" s="169"/>
      <c r="AT107" s="163" t="s">
        <v>127</v>
      </c>
      <c r="AU107" s="163" t="s">
        <v>80</v>
      </c>
      <c r="AV107" s="14" t="s">
        <v>123</v>
      </c>
      <c r="AW107" s="14" t="s">
        <v>32</v>
      </c>
      <c r="AX107" s="14" t="s">
        <v>78</v>
      </c>
      <c r="AY107" s="163" t="s">
        <v>116</v>
      </c>
    </row>
    <row r="108" spans="1:65" s="2" customFormat="1" ht="49.15" customHeight="1">
      <c r="A108" s="33"/>
      <c r="B108" s="134"/>
      <c r="C108" s="135" t="s">
        <v>123</v>
      </c>
      <c r="D108" s="135" t="s">
        <v>118</v>
      </c>
      <c r="E108" s="136" t="s">
        <v>140</v>
      </c>
      <c r="F108" s="137" t="s">
        <v>141</v>
      </c>
      <c r="G108" s="138" t="s">
        <v>142</v>
      </c>
      <c r="H108" s="139">
        <v>54</v>
      </c>
      <c r="I108" s="140"/>
      <c r="J108" s="141">
        <f>ROUND(I108*H108,2)</f>
        <v>0</v>
      </c>
      <c r="K108" s="137" t="s">
        <v>122</v>
      </c>
      <c r="L108" s="34"/>
      <c r="M108" s="142" t="s">
        <v>3</v>
      </c>
      <c r="N108" s="143" t="s">
        <v>41</v>
      </c>
      <c r="O108" s="54"/>
      <c r="P108" s="144">
        <f>O108*H108</f>
        <v>0</v>
      </c>
      <c r="Q108" s="144">
        <v>0</v>
      </c>
      <c r="R108" s="144">
        <f>Q108*H108</f>
        <v>0</v>
      </c>
      <c r="S108" s="144">
        <v>0.20499999999999999</v>
      </c>
      <c r="T108" s="145">
        <f>S108*H108</f>
        <v>11.069999999999999</v>
      </c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R108" s="146" t="s">
        <v>123</v>
      </c>
      <c r="AT108" s="146" t="s">
        <v>118</v>
      </c>
      <c r="AU108" s="146" t="s">
        <v>80</v>
      </c>
      <c r="AY108" s="18" t="s">
        <v>116</v>
      </c>
      <c r="BE108" s="147">
        <f>IF(N108="základní",J108,0)</f>
        <v>0</v>
      </c>
      <c r="BF108" s="147">
        <f>IF(N108="snížená",J108,0)</f>
        <v>0</v>
      </c>
      <c r="BG108" s="147">
        <f>IF(N108="zákl. přenesená",J108,0)</f>
        <v>0</v>
      </c>
      <c r="BH108" s="147">
        <f>IF(N108="sníž. přenesená",J108,0)</f>
        <v>0</v>
      </c>
      <c r="BI108" s="147">
        <f>IF(N108="nulová",J108,0)</f>
        <v>0</v>
      </c>
      <c r="BJ108" s="18" t="s">
        <v>78</v>
      </c>
      <c r="BK108" s="147">
        <f>ROUND(I108*H108,2)</f>
        <v>0</v>
      </c>
      <c r="BL108" s="18" t="s">
        <v>123</v>
      </c>
      <c r="BM108" s="146" t="s">
        <v>143</v>
      </c>
    </row>
    <row r="109" spans="1:65" s="2" customFormat="1">
      <c r="A109" s="33"/>
      <c r="B109" s="34"/>
      <c r="C109" s="33"/>
      <c r="D109" s="148" t="s">
        <v>125</v>
      </c>
      <c r="E109" s="33"/>
      <c r="F109" s="149" t="s">
        <v>144</v>
      </c>
      <c r="G109" s="33"/>
      <c r="H109" s="33"/>
      <c r="I109" s="150"/>
      <c r="J109" s="33"/>
      <c r="K109" s="33"/>
      <c r="L109" s="34"/>
      <c r="M109" s="151"/>
      <c r="N109" s="152"/>
      <c r="O109" s="54"/>
      <c r="P109" s="54"/>
      <c r="Q109" s="54"/>
      <c r="R109" s="54"/>
      <c r="S109" s="54"/>
      <c r="T109" s="55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8" t="s">
        <v>125</v>
      </c>
      <c r="AU109" s="18" t="s">
        <v>80</v>
      </c>
    </row>
    <row r="110" spans="1:65" s="13" customFormat="1">
      <c r="B110" s="153"/>
      <c r="D110" s="154" t="s">
        <v>127</v>
      </c>
      <c r="E110" s="155" t="s">
        <v>3</v>
      </c>
      <c r="F110" s="156" t="s">
        <v>145</v>
      </c>
      <c r="H110" s="157">
        <v>54</v>
      </c>
      <c r="I110" s="158"/>
      <c r="L110" s="153"/>
      <c r="M110" s="159"/>
      <c r="N110" s="160"/>
      <c r="O110" s="160"/>
      <c r="P110" s="160"/>
      <c r="Q110" s="160"/>
      <c r="R110" s="160"/>
      <c r="S110" s="160"/>
      <c r="T110" s="161"/>
      <c r="AT110" s="155" t="s">
        <v>127</v>
      </c>
      <c r="AU110" s="155" t="s">
        <v>80</v>
      </c>
      <c r="AV110" s="13" t="s">
        <v>80</v>
      </c>
      <c r="AW110" s="13" t="s">
        <v>32</v>
      </c>
      <c r="AX110" s="13" t="s">
        <v>70</v>
      </c>
      <c r="AY110" s="155" t="s">
        <v>116</v>
      </c>
    </row>
    <row r="111" spans="1:65" s="14" customFormat="1">
      <c r="B111" s="162"/>
      <c r="D111" s="154" t="s">
        <v>127</v>
      </c>
      <c r="E111" s="163" t="s">
        <v>3</v>
      </c>
      <c r="F111" s="164" t="s">
        <v>129</v>
      </c>
      <c r="H111" s="165">
        <v>54</v>
      </c>
      <c r="I111" s="166"/>
      <c r="L111" s="162"/>
      <c r="M111" s="167"/>
      <c r="N111" s="168"/>
      <c r="O111" s="168"/>
      <c r="P111" s="168"/>
      <c r="Q111" s="168"/>
      <c r="R111" s="168"/>
      <c r="S111" s="168"/>
      <c r="T111" s="169"/>
      <c r="AT111" s="163" t="s">
        <v>127</v>
      </c>
      <c r="AU111" s="163" t="s">
        <v>80</v>
      </c>
      <c r="AV111" s="14" t="s">
        <v>123</v>
      </c>
      <c r="AW111" s="14" t="s">
        <v>32</v>
      </c>
      <c r="AX111" s="14" t="s">
        <v>78</v>
      </c>
      <c r="AY111" s="163" t="s">
        <v>116</v>
      </c>
    </row>
    <row r="112" spans="1:65" s="2" customFormat="1" ht="44.25" customHeight="1">
      <c r="A112" s="33"/>
      <c r="B112" s="134"/>
      <c r="C112" s="135" t="s">
        <v>146</v>
      </c>
      <c r="D112" s="135" t="s">
        <v>118</v>
      </c>
      <c r="E112" s="136" t="s">
        <v>147</v>
      </c>
      <c r="F112" s="137" t="s">
        <v>148</v>
      </c>
      <c r="G112" s="138" t="s">
        <v>149</v>
      </c>
      <c r="H112" s="139">
        <v>6.1520000000000001</v>
      </c>
      <c r="I112" s="140"/>
      <c r="J112" s="141">
        <f>ROUND(I112*H112,2)</f>
        <v>0</v>
      </c>
      <c r="K112" s="137" t="s">
        <v>122</v>
      </c>
      <c r="L112" s="34"/>
      <c r="M112" s="142" t="s">
        <v>3</v>
      </c>
      <c r="N112" s="143" t="s">
        <v>41</v>
      </c>
      <c r="O112" s="54"/>
      <c r="P112" s="144">
        <f>O112*H112</f>
        <v>0</v>
      </c>
      <c r="Q112" s="144">
        <v>0</v>
      </c>
      <c r="R112" s="144">
        <f>Q112*H112</f>
        <v>0</v>
      </c>
      <c r="S112" s="144">
        <v>0</v>
      </c>
      <c r="T112" s="145">
        <f>S112*H112</f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146" t="s">
        <v>123</v>
      </c>
      <c r="AT112" s="146" t="s">
        <v>118</v>
      </c>
      <c r="AU112" s="146" t="s">
        <v>80</v>
      </c>
      <c r="AY112" s="18" t="s">
        <v>116</v>
      </c>
      <c r="BE112" s="147">
        <f>IF(N112="základní",J112,0)</f>
        <v>0</v>
      </c>
      <c r="BF112" s="147">
        <f>IF(N112="snížená",J112,0)</f>
        <v>0</v>
      </c>
      <c r="BG112" s="147">
        <f>IF(N112="zákl. přenesená",J112,0)</f>
        <v>0</v>
      </c>
      <c r="BH112" s="147">
        <f>IF(N112="sníž. přenesená",J112,0)</f>
        <v>0</v>
      </c>
      <c r="BI112" s="147">
        <f>IF(N112="nulová",J112,0)</f>
        <v>0</v>
      </c>
      <c r="BJ112" s="18" t="s">
        <v>78</v>
      </c>
      <c r="BK112" s="147">
        <f>ROUND(I112*H112,2)</f>
        <v>0</v>
      </c>
      <c r="BL112" s="18" t="s">
        <v>123</v>
      </c>
      <c r="BM112" s="146" t="s">
        <v>150</v>
      </c>
    </row>
    <row r="113" spans="1:65" s="2" customFormat="1">
      <c r="A113" s="33"/>
      <c r="B113" s="34"/>
      <c r="C113" s="33"/>
      <c r="D113" s="148" t="s">
        <v>125</v>
      </c>
      <c r="E113" s="33"/>
      <c r="F113" s="149" t="s">
        <v>151</v>
      </c>
      <c r="G113" s="33"/>
      <c r="H113" s="33"/>
      <c r="I113" s="150"/>
      <c r="J113" s="33"/>
      <c r="K113" s="33"/>
      <c r="L113" s="34"/>
      <c r="M113" s="151"/>
      <c r="N113" s="152"/>
      <c r="O113" s="54"/>
      <c r="P113" s="54"/>
      <c r="Q113" s="54"/>
      <c r="R113" s="54"/>
      <c r="S113" s="54"/>
      <c r="T113" s="55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T113" s="18" t="s">
        <v>125</v>
      </c>
      <c r="AU113" s="18" t="s">
        <v>80</v>
      </c>
    </row>
    <row r="114" spans="1:65" s="15" customFormat="1">
      <c r="B114" s="170"/>
      <c r="D114" s="154" t="s">
        <v>127</v>
      </c>
      <c r="E114" s="171" t="s">
        <v>3</v>
      </c>
      <c r="F114" s="172" t="s">
        <v>152</v>
      </c>
      <c r="H114" s="171" t="s">
        <v>3</v>
      </c>
      <c r="I114" s="173"/>
      <c r="L114" s="170"/>
      <c r="M114" s="174"/>
      <c r="N114" s="175"/>
      <c r="O114" s="175"/>
      <c r="P114" s="175"/>
      <c r="Q114" s="175"/>
      <c r="R114" s="175"/>
      <c r="S114" s="175"/>
      <c r="T114" s="176"/>
      <c r="AT114" s="171" t="s">
        <v>127</v>
      </c>
      <c r="AU114" s="171" t="s">
        <v>80</v>
      </c>
      <c r="AV114" s="15" t="s">
        <v>78</v>
      </c>
      <c r="AW114" s="15" t="s">
        <v>32</v>
      </c>
      <c r="AX114" s="15" t="s">
        <v>70</v>
      </c>
      <c r="AY114" s="171" t="s">
        <v>116</v>
      </c>
    </row>
    <row r="115" spans="1:65" s="13" customFormat="1">
      <c r="B115" s="153"/>
      <c r="D115" s="154" t="s">
        <v>127</v>
      </c>
      <c r="E115" s="155" t="s">
        <v>3</v>
      </c>
      <c r="F115" s="156" t="s">
        <v>153</v>
      </c>
      <c r="H115" s="157">
        <v>3.24</v>
      </c>
      <c r="I115" s="158"/>
      <c r="L115" s="153"/>
      <c r="M115" s="159"/>
      <c r="N115" s="160"/>
      <c r="O115" s="160"/>
      <c r="P115" s="160"/>
      <c r="Q115" s="160"/>
      <c r="R115" s="160"/>
      <c r="S115" s="160"/>
      <c r="T115" s="161"/>
      <c r="AT115" s="155" t="s">
        <v>127</v>
      </c>
      <c r="AU115" s="155" t="s">
        <v>80</v>
      </c>
      <c r="AV115" s="13" t="s">
        <v>80</v>
      </c>
      <c r="AW115" s="13" t="s">
        <v>32</v>
      </c>
      <c r="AX115" s="13" t="s">
        <v>70</v>
      </c>
      <c r="AY115" s="155" t="s">
        <v>116</v>
      </c>
    </row>
    <row r="116" spans="1:65" s="16" customFormat="1">
      <c r="B116" s="177"/>
      <c r="D116" s="154" t="s">
        <v>127</v>
      </c>
      <c r="E116" s="178" t="s">
        <v>3</v>
      </c>
      <c r="F116" s="179" t="s">
        <v>154</v>
      </c>
      <c r="H116" s="180">
        <v>3.24</v>
      </c>
      <c r="I116" s="181"/>
      <c r="L116" s="177"/>
      <c r="M116" s="182"/>
      <c r="N116" s="183"/>
      <c r="O116" s="183"/>
      <c r="P116" s="183"/>
      <c r="Q116" s="183"/>
      <c r="R116" s="183"/>
      <c r="S116" s="183"/>
      <c r="T116" s="184"/>
      <c r="AT116" s="178" t="s">
        <v>127</v>
      </c>
      <c r="AU116" s="178" t="s">
        <v>80</v>
      </c>
      <c r="AV116" s="16" t="s">
        <v>134</v>
      </c>
      <c r="AW116" s="16" t="s">
        <v>32</v>
      </c>
      <c r="AX116" s="16" t="s">
        <v>70</v>
      </c>
      <c r="AY116" s="178" t="s">
        <v>116</v>
      </c>
    </row>
    <row r="117" spans="1:65" s="15" customFormat="1">
      <c r="B117" s="170"/>
      <c r="D117" s="154" t="s">
        <v>127</v>
      </c>
      <c r="E117" s="171" t="s">
        <v>3</v>
      </c>
      <c r="F117" s="172" t="s">
        <v>155</v>
      </c>
      <c r="H117" s="171" t="s">
        <v>3</v>
      </c>
      <c r="I117" s="173"/>
      <c r="L117" s="170"/>
      <c r="M117" s="174"/>
      <c r="N117" s="175"/>
      <c r="O117" s="175"/>
      <c r="P117" s="175"/>
      <c r="Q117" s="175"/>
      <c r="R117" s="175"/>
      <c r="S117" s="175"/>
      <c r="T117" s="176"/>
      <c r="AT117" s="171" t="s">
        <v>127</v>
      </c>
      <c r="AU117" s="171" t="s">
        <v>80</v>
      </c>
      <c r="AV117" s="15" t="s">
        <v>78</v>
      </c>
      <c r="AW117" s="15" t="s">
        <v>32</v>
      </c>
      <c r="AX117" s="15" t="s">
        <v>70</v>
      </c>
      <c r="AY117" s="171" t="s">
        <v>116</v>
      </c>
    </row>
    <row r="118" spans="1:65" s="13" customFormat="1">
      <c r="B118" s="153"/>
      <c r="D118" s="154" t="s">
        <v>127</v>
      </c>
      <c r="E118" s="155" t="s">
        <v>3</v>
      </c>
      <c r="F118" s="156" t="s">
        <v>156</v>
      </c>
      <c r="H118" s="157">
        <v>2.9119999999999999</v>
      </c>
      <c r="I118" s="158"/>
      <c r="L118" s="153"/>
      <c r="M118" s="159"/>
      <c r="N118" s="160"/>
      <c r="O118" s="160"/>
      <c r="P118" s="160"/>
      <c r="Q118" s="160"/>
      <c r="R118" s="160"/>
      <c r="S118" s="160"/>
      <c r="T118" s="161"/>
      <c r="AT118" s="155" t="s">
        <v>127</v>
      </c>
      <c r="AU118" s="155" t="s">
        <v>80</v>
      </c>
      <c r="AV118" s="13" t="s">
        <v>80</v>
      </c>
      <c r="AW118" s="13" t="s">
        <v>32</v>
      </c>
      <c r="AX118" s="13" t="s">
        <v>70</v>
      </c>
      <c r="AY118" s="155" t="s">
        <v>116</v>
      </c>
    </row>
    <row r="119" spans="1:65" s="14" customFormat="1">
      <c r="B119" s="162"/>
      <c r="D119" s="154" t="s">
        <v>127</v>
      </c>
      <c r="E119" s="163" t="s">
        <v>3</v>
      </c>
      <c r="F119" s="164" t="s">
        <v>129</v>
      </c>
      <c r="H119" s="165">
        <v>6.1520000000000001</v>
      </c>
      <c r="I119" s="166"/>
      <c r="L119" s="162"/>
      <c r="M119" s="167"/>
      <c r="N119" s="168"/>
      <c r="O119" s="168"/>
      <c r="P119" s="168"/>
      <c r="Q119" s="168"/>
      <c r="R119" s="168"/>
      <c r="S119" s="168"/>
      <c r="T119" s="169"/>
      <c r="AT119" s="163" t="s">
        <v>127</v>
      </c>
      <c r="AU119" s="163" t="s">
        <v>80</v>
      </c>
      <c r="AV119" s="14" t="s">
        <v>123</v>
      </c>
      <c r="AW119" s="14" t="s">
        <v>32</v>
      </c>
      <c r="AX119" s="14" t="s">
        <v>78</v>
      </c>
      <c r="AY119" s="163" t="s">
        <v>116</v>
      </c>
    </row>
    <row r="120" spans="1:65" s="2" customFormat="1" ht="62.65" customHeight="1">
      <c r="A120" s="33"/>
      <c r="B120" s="134"/>
      <c r="C120" s="135" t="s">
        <v>157</v>
      </c>
      <c r="D120" s="135" t="s">
        <v>118</v>
      </c>
      <c r="E120" s="136" t="s">
        <v>158</v>
      </c>
      <c r="F120" s="137" t="s">
        <v>159</v>
      </c>
      <c r="G120" s="138" t="s">
        <v>149</v>
      </c>
      <c r="H120" s="139">
        <v>6.1520000000000001</v>
      </c>
      <c r="I120" s="140"/>
      <c r="J120" s="141">
        <f>ROUND(I120*H120,2)</f>
        <v>0</v>
      </c>
      <c r="K120" s="137" t="s">
        <v>122</v>
      </c>
      <c r="L120" s="34"/>
      <c r="M120" s="142" t="s">
        <v>3</v>
      </c>
      <c r="N120" s="143" t="s">
        <v>41</v>
      </c>
      <c r="O120" s="54"/>
      <c r="P120" s="144">
        <f>O120*H120</f>
        <v>0</v>
      </c>
      <c r="Q120" s="144">
        <v>0</v>
      </c>
      <c r="R120" s="144">
        <f>Q120*H120</f>
        <v>0</v>
      </c>
      <c r="S120" s="144">
        <v>0</v>
      </c>
      <c r="T120" s="145">
        <f>S120*H120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146" t="s">
        <v>123</v>
      </c>
      <c r="AT120" s="146" t="s">
        <v>118</v>
      </c>
      <c r="AU120" s="146" t="s">
        <v>80</v>
      </c>
      <c r="AY120" s="18" t="s">
        <v>116</v>
      </c>
      <c r="BE120" s="147">
        <f>IF(N120="základní",J120,0)</f>
        <v>0</v>
      </c>
      <c r="BF120" s="147">
        <f>IF(N120="snížená",J120,0)</f>
        <v>0</v>
      </c>
      <c r="BG120" s="147">
        <f>IF(N120="zákl. přenesená",J120,0)</f>
        <v>0</v>
      </c>
      <c r="BH120" s="147">
        <f>IF(N120="sníž. přenesená",J120,0)</f>
        <v>0</v>
      </c>
      <c r="BI120" s="147">
        <f>IF(N120="nulová",J120,0)</f>
        <v>0</v>
      </c>
      <c r="BJ120" s="18" t="s">
        <v>78</v>
      </c>
      <c r="BK120" s="147">
        <f>ROUND(I120*H120,2)</f>
        <v>0</v>
      </c>
      <c r="BL120" s="18" t="s">
        <v>123</v>
      </c>
      <c r="BM120" s="146" t="s">
        <v>160</v>
      </c>
    </row>
    <row r="121" spans="1:65" s="2" customFormat="1">
      <c r="A121" s="33"/>
      <c r="B121" s="34"/>
      <c r="C121" s="33"/>
      <c r="D121" s="148" t="s">
        <v>125</v>
      </c>
      <c r="E121" s="33"/>
      <c r="F121" s="149" t="s">
        <v>161</v>
      </c>
      <c r="G121" s="33"/>
      <c r="H121" s="33"/>
      <c r="I121" s="150"/>
      <c r="J121" s="33"/>
      <c r="K121" s="33"/>
      <c r="L121" s="34"/>
      <c r="M121" s="151"/>
      <c r="N121" s="152"/>
      <c r="O121" s="54"/>
      <c r="P121" s="54"/>
      <c r="Q121" s="54"/>
      <c r="R121" s="54"/>
      <c r="S121" s="54"/>
      <c r="T121" s="55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8" t="s">
        <v>125</v>
      </c>
      <c r="AU121" s="18" t="s">
        <v>80</v>
      </c>
    </row>
    <row r="122" spans="1:65" s="2" customFormat="1" ht="66.75" customHeight="1">
      <c r="A122" s="33"/>
      <c r="B122" s="134"/>
      <c r="C122" s="135" t="s">
        <v>162</v>
      </c>
      <c r="D122" s="135" t="s">
        <v>118</v>
      </c>
      <c r="E122" s="136" t="s">
        <v>163</v>
      </c>
      <c r="F122" s="137" t="s">
        <v>164</v>
      </c>
      <c r="G122" s="138" t="s">
        <v>149</v>
      </c>
      <c r="H122" s="139">
        <v>30.76</v>
      </c>
      <c r="I122" s="140"/>
      <c r="J122" s="141">
        <f>ROUND(I122*H122,2)</f>
        <v>0</v>
      </c>
      <c r="K122" s="137" t="s">
        <v>122</v>
      </c>
      <c r="L122" s="34"/>
      <c r="M122" s="142" t="s">
        <v>3</v>
      </c>
      <c r="N122" s="143" t="s">
        <v>41</v>
      </c>
      <c r="O122" s="54"/>
      <c r="P122" s="144">
        <f>O122*H122</f>
        <v>0</v>
      </c>
      <c r="Q122" s="144">
        <v>0</v>
      </c>
      <c r="R122" s="144">
        <f>Q122*H122</f>
        <v>0</v>
      </c>
      <c r="S122" s="144">
        <v>0</v>
      </c>
      <c r="T122" s="145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46" t="s">
        <v>123</v>
      </c>
      <c r="AT122" s="146" t="s">
        <v>118</v>
      </c>
      <c r="AU122" s="146" t="s">
        <v>80</v>
      </c>
      <c r="AY122" s="18" t="s">
        <v>116</v>
      </c>
      <c r="BE122" s="147">
        <f>IF(N122="základní",J122,0)</f>
        <v>0</v>
      </c>
      <c r="BF122" s="147">
        <f>IF(N122="snížená",J122,0)</f>
        <v>0</v>
      </c>
      <c r="BG122" s="147">
        <f>IF(N122="zákl. přenesená",J122,0)</f>
        <v>0</v>
      </c>
      <c r="BH122" s="147">
        <f>IF(N122="sníž. přenesená",J122,0)</f>
        <v>0</v>
      </c>
      <c r="BI122" s="147">
        <f>IF(N122="nulová",J122,0)</f>
        <v>0</v>
      </c>
      <c r="BJ122" s="18" t="s">
        <v>78</v>
      </c>
      <c r="BK122" s="147">
        <f>ROUND(I122*H122,2)</f>
        <v>0</v>
      </c>
      <c r="BL122" s="18" t="s">
        <v>123</v>
      </c>
      <c r="BM122" s="146" t="s">
        <v>165</v>
      </c>
    </row>
    <row r="123" spans="1:65" s="2" customFormat="1">
      <c r="A123" s="33"/>
      <c r="B123" s="34"/>
      <c r="C123" s="33"/>
      <c r="D123" s="148" t="s">
        <v>125</v>
      </c>
      <c r="E123" s="33"/>
      <c r="F123" s="149" t="s">
        <v>166</v>
      </c>
      <c r="G123" s="33"/>
      <c r="H123" s="33"/>
      <c r="I123" s="150"/>
      <c r="J123" s="33"/>
      <c r="K123" s="33"/>
      <c r="L123" s="34"/>
      <c r="M123" s="151"/>
      <c r="N123" s="152"/>
      <c r="O123" s="54"/>
      <c r="P123" s="54"/>
      <c r="Q123" s="54"/>
      <c r="R123" s="54"/>
      <c r="S123" s="54"/>
      <c r="T123" s="55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8" t="s">
        <v>125</v>
      </c>
      <c r="AU123" s="18" t="s">
        <v>80</v>
      </c>
    </row>
    <row r="124" spans="1:65" s="13" customFormat="1">
      <c r="B124" s="153"/>
      <c r="D124" s="154" t="s">
        <v>127</v>
      </c>
      <c r="E124" s="155" t="s">
        <v>3</v>
      </c>
      <c r="F124" s="156" t="s">
        <v>167</v>
      </c>
      <c r="H124" s="157">
        <v>30.76</v>
      </c>
      <c r="I124" s="158"/>
      <c r="L124" s="153"/>
      <c r="M124" s="159"/>
      <c r="N124" s="160"/>
      <c r="O124" s="160"/>
      <c r="P124" s="160"/>
      <c r="Q124" s="160"/>
      <c r="R124" s="160"/>
      <c r="S124" s="160"/>
      <c r="T124" s="161"/>
      <c r="AT124" s="155" t="s">
        <v>127</v>
      </c>
      <c r="AU124" s="155" t="s">
        <v>80</v>
      </c>
      <c r="AV124" s="13" t="s">
        <v>80</v>
      </c>
      <c r="AW124" s="13" t="s">
        <v>32</v>
      </c>
      <c r="AX124" s="13" t="s">
        <v>70</v>
      </c>
      <c r="AY124" s="155" t="s">
        <v>116</v>
      </c>
    </row>
    <row r="125" spans="1:65" s="14" customFormat="1">
      <c r="B125" s="162"/>
      <c r="D125" s="154" t="s">
        <v>127</v>
      </c>
      <c r="E125" s="163" t="s">
        <v>3</v>
      </c>
      <c r="F125" s="164" t="s">
        <v>129</v>
      </c>
      <c r="H125" s="165">
        <v>30.76</v>
      </c>
      <c r="I125" s="166"/>
      <c r="L125" s="162"/>
      <c r="M125" s="167"/>
      <c r="N125" s="168"/>
      <c r="O125" s="168"/>
      <c r="P125" s="168"/>
      <c r="Q125" s="168"/>
      <c r="R125" s="168"/>
      <c r="S125" s="168"/>
      <c r="T125" s="169"/>
      <c r="AT125" s="163" t="s">
        <v>127</v>
      </c>
      <c r="AU125" s="163" t="s">
        <v>80</v>
      </c>
      <c r="AV125" s="14" t="s">
        <v>123</v>
      </c>
      <c r="AW125" s="14" t="s">
        <v>32</v>
      </c>
      <c r="AX125" s="14" t="s">
        <v>78</v>
      </c>
      <c r="AY125" s="163" t="s">
        <v>116</v>
      </c>
    </row>
    <row r="126" spans="1:65" s="2" customFormat="1" ht="37.9" customHeight="1">
      <c r="A126" s="33"/>
      <c r="B126" s="134"/>
      <c r="C126" s="135" t="s">
        <v>168</v>
      </c>
      <c r="D126" s="135" t="s">
        <v>118</v>
      </c>
      <c r="E126" s="136" t="s">
        <v>169</v>
      </c>
      <c r="F126" s="137" t="s">
        <v>170</v>
      </c>
      <c r="G126" s="138" t="s">
        <v>149</v>
      </c>
      <c r="H126" s="139">
        <v>6.1520000000000001</v>
      </c>
      <c r="I126" s="140"/>
      <c r="J126" s="141">
        <f>ROUND(I126*H126,2)</f>
        <v>0</v>
      </c>
      <c r="K126" s="137" t="s">
        <v>122</v>
      </c>
      <c r="L126" s="34"/>
      <c r="M126" s="142" t="s">
        <v>3</v>
      </c>
      <c r="N126" s="143" t="s">
        <v>41</v>
      </c>
      <c r="O126" s="54"/>
      <c r="P126" s="144">
        <f>O126*H126</f>
        <v>0</v>
      </c>
      <c r="Q126" s="144">
        <v>0</v>
      </c>
      <c r="R126" s="144">
        <f>Q126*H126</f>
        <v>0</v>
      </c>
      <c r="S126" s="144">
        <v>0</v>
      </c>
      <c r="T126" s="145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46" t="s">
        <v>123</v>
      </c>
      <c r="AT126" s="146" t="s">
        <v>118</v>
      </c>
      <c r="AU126" s="146" t="s">
        <v>80</v>
      </c>
      <c r="AY126" s="18" t="s">
        <v>116</v>
      </c>
      <c r="BE126" s="147">
        <f>IF(N126="základní",J126,0)</f>
        <v>0</v>
      </c>
      <c r="BF126" s="147">
        <f>IF(N126="snížená",J126,0)</f>
        <v>0</v>
      </c>
      <c r="BG126" s="147">
        <f>IF(N126="zákl. přenesená",J126,0)</f>
        <v>0</v>
      </c>
      <c r="BH126" s="147">
        <f>IF(N126="sníž. přenesená",J126,0)</f>
        <v>0</v>
      </c>
      <c r="BI126" s="147">
        <f>IF(N126="nulová",J126,0)</f>
        <v>0</v>
      </c>
      <c r="BJ126" s="18" t="s">
        <v>78</v>
      </c>
      <c r="BK126" s="147">
        <f>ROUND(I126*H126,2)</f>
        <v>0</v>
      </c>
      <c r="BL126" s="18" t="s">
        <v>123</v>
      </c>
      <c r="BM126" s="146" t="s">
        <v>171</v>
      </c>
    </row>
    <row r="127" spans="1:65" s="2" customFormat="1">
      <c r="A127" s="33"/>
      <c r="B127" s="34"/>
      <c r="C127" s="33"/>
      <c r="D127" s="148" t="s">
        <v>125</v>
      </c>
      <c r="E127" s="33"/>
      <c r="F127" s="149" t="s">
        <v>172</v>
      </c>
      <c r="G127" s="33"/>
      <c r="H127" s="33"/>
      <c r="I127" s="150"/>
      <c r="J127" s="33"/>
      <c r="K127" s="33"/>
      <c r="L127" s="34"/>
      <c r="M127" s="151"/>
      <c r="N127" s="152"/>
      <c r="O127" s="54"/>
      <c r="P127" s="54"/>
      <c r="Q127" s="54"/>
      <c r="R127" s="54"/>
      <c r="S127" s="54"/>
      <c r="T127" s="55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8" t="s">
        <v>125</v>
      </c>
      <c r="AU127" s="18" t="s">
        <v>80</v>
      </c>
    </row>
    <row r="128" spans="1:65" s="2" customFormat="1" ht="44.25" customHeight="1">
      <c r="A128" s="33"/>
      <c r="B128" s="134"/>
      <c r="C128" s="135" t="s">
        <v>173</v>
      </c>
      <c r="D128" s="135" t="s">
        <v>118</v>
      </c>
      <c r="E128" s="136" t="s">
        <v>174</v>
      </c>
      <c r="F128" s="137" t="s">
        <v>175</v>
      </c>
      <c r="G128" s="138" t="s">
        <v>176</v>
      </c>
      <c r="H128" s="139">
        <v>11.074</v>
      </c>
      <c r="I128" s="140"/>
      <c r="J128" s="141">
        <f>ROUND(I128*H128,2)</f>
        <v>0</v>
      </c>
      <c r="K128" s="137" t="s">
        <v>122</v>
      </c>
      <c r="L128" s="34"/>
      <c r="M128" s="142" t="s">
        <v>3</v>
      </c>
      <c r="N128" s="143" t="s">
        <v>41</v>
      </c>
      <c r="O128" s="54"/>
      <c r="P128" s="144">
        <f>O128*H128</f>
        <v>0</v>
      </c>
      <c r="Q128" s="144">
        <v>0</v>
      </c>
      <c r="R128" s="144">
        <f>Q128*H128</f>
        <v>0</v>
      </c>
      <c r="S128" s="144">
        <v>0</v>
      </c>
      <c r="T128" s="145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46" t="s">
        <v>123</v>
      </c>
      <c r="AT128" s="146" t="s">
        <v>118</v>
      </c>
      <c r="AU128" s="146" t="s">
        <v>80</v>
      </c>
      <c r="AY128" s="18" t="s">
        <v>116</v>
      </c>
      <c r="BE128" s="147">
        <f>IF(N128="základní",J128,0)</f>
        <v>0</v>
      </c>
      <c r="BF128" s="147">
        <f>IF(N128="snížená",J128,0)</f>
        <v>0</v>
      </c>
      <c r="BG128" s="147">
        <f>IF(N128="zákl. přenesená",J128,0)</f>
        <v>0</v>
      </c>
      <c r="BH128" s="147">
        <f>IF(N128="sníž. přenesená",J128,0)</f>
        <v>0</v>
      </c>
      <c r="BI128" s="147">
        <f>IF(N128="nulová",J128,0)</f>
        <v>0</v>
      </c>
      <c r="BJ128" s="18" t="s">
        <v>78</v>
      </c>
      <c r="BK128" s="147">
        <f>ROUND(I128*H128,2)</f>
        <v>0</v>
      </c>
      <c r="BL128" s="18" t="s">
        <v>123</v>
      </c>
      <c r="BM128" s="146" t="s">
        <v>177</v>
      </c>
    </row>
    <row r="129" spans="1:65" s="2" customFormat="1">
      <c r="A129" s="33"/>
      <c r="B129" s="34"/>
      <c r="C129" s="33"/>
      <c r="D129" s="148" t="s">
        <v>125</v>
      </c>
      <c r="E129" s="33"/>
      <c r="F129" s="149" t="s">
        <v>178</v>
      </c>
      <c r="G129" s="33"/>
      <c r="H129" s="33"/>
      <c r="I129" s="150"/>
      <c r="J129" s="33"/>
      <c r="K129" s="33"/>
      <c r="L129" s="34"/>
      <c r="M129" s="151"/>
      <c r="N129" s="152"/>
      <c r="O129" s="54"/>
      <c r="P129" s="54"/>
      <c r="Q129" s="54"/>
      <c r="R129" s="54"/>
      <c r="S129" s="54"/>
      <c r="T129" s="55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8" t="s">
        <v>125</v>
      </c>
      <c r="AU129" s="18" t="s">
        <v>80</v>
      </c>
    </row>
    <row r="130" spans="1:65" s="13" customFormat="1">
      <c r="B130" s="153"/>
      <c r="D130" s="154" t="s">
        <v>127</v>
      </c>
      <c r="E130" s="155" t="s">
        <v>3</v>
      </c>
      <c r="F130" s="156" t="s">
        <v>179</v>
      </c>
      <c r="H130" s="157">
        <v>11.074</v>
      </c>
      <c r="I130" s="158"/>
      <c r="L130" s="153"/>
      <c r="M130" s="159"/>
      <c r="N130" s="160"/>
      <c r="O130" s="160"/>
      <c r="P130" s="160"/>
      <c r="Q130" s="160"/>
      <c r="R130" s="160"/>
      <c r="S130" s="160"/>
      <c r="T130" s="161"/>
      <c r="AT130" s="155" t="s">
        <v>127</v>
      </c>
      <c r="AU130" s="155" t="s">
        <v>80</v>
      </c>
      <c r="AV130" s="13" t="s">
        <v>80</v>
      </c>
      <c r="AW130" s="13" t="s">
        <v>32</v>
      </c>
      <c r="AX130" s="13" t="s">
        <v>70</v>
      </c>
      <c r="AY130" s="155" t="s">
        <v>116</v>
      </c>
    </row>
    <row r="131" spans="1:65" s="14" customFormat="1">
      <c r="B131" s="162"/>
      <c r="D131" s="154" t="s">
        <v>127</v>
      </c>
      <c r="E131" s="163" t="s">
        <v>3</v>
      </c>
      <c r="F131" s="164" t="s">
        <v>129</v>
      </c>
      <c r="H131" s="165">
        <v>11.074</v>
      </c>
      <c r="I131" s="166"/>
      <c r="L131" s="162"/>
      <c r="M131" s="167"/>
      <c r="N131" s="168"/>
      <c r="O131" s="168"/>
      <c r="P131" s="168"/>
      <c r="Q131" s="168"/>
      <c r="R131" s="168"/>
      <c r="S131" s="168"/>
      <c r="T131" s="169"/>
      <c r="AT131" s="163" t="s">
        <v>127</v>
      </c>
      <c r="AU131" s="163" t="s">
        <v>80</v>
      </c>
      <c r="AV131" s="14" t="s">
        <v>123</v>
      </c>
      <c r="AW131" s="14" t="s">
        <v>32</v>
      </c>
      <c r="AX131" s="14" t="s">
        <v>78</v>
      </c>
      <c r="AY131" s="163" t="s">
        <v>116</v>
      </c>
    </row>
    <row r="132" spans="1:65" s="2" customFormat="1" ht="37.9" customHeight="1">
      <c r="A132" s="33"/>
      <c r="B132" s="134"/>
      <c r="C132" s="135" t="s">
        <v>180</v>
      </c>
      <c r="D132" s="135" t="s">
        <v>118</v>
      </c>
      <c r="E132" s="136" t="s">
        <v>181</v>
      </c>
      <c r="F132" s="137" t="s">
        <v>182</v>
      </c>
      <c r="G132" s="138" t="s">
        <v>121</v>
      </c>
      <c r="H132" s="139">
        <v>27</v>
      </c>
      <c r="I132" s="140"/>
      <c r="J132" s="141">
        <f>ROUND(I132*H132,2)</f>
        <v>0</v>
      </c>
      <c r="K132" s="137" t="s">
        <v>122</v>
      </c>
      <c r="L132" s="34"/>
      <c r="M132" s="142" t="s">
        <v>3</v>
      </c>
      <c r="N132" s="143" t="s">
        <v>41</v>
      </c>
      <c r="O132" s="54"/>
      <c r="P132" s="144">
        <f>O132*H132</f>
        <v>0</v>
      </c>
      <c r="Q132" s="144">
        <v>0</v>
      </c>
      <c r="R132" s="144">
        <f>Q132*H132</f>
        <v>0</v>
      </c>
      <c r="S132" s="144">
        <v>0</v>
      </c>
      <c r="T132" s="145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46" t="s">
        <v>123</v>
      </c>
      <c r="AT132" s="146" t="s">
        <v>118</v>
      </c>
      <c r="AU132" s="146" t="s">
        <v>80</v>
      </c>
      <c r="AY132" s="18" t="s">
        <v>116</v>
      </c>
      <c r="BE132" s="147">
        <f>IF(N132="základní",J132,0)</f>
        <v>0</v>
      </c>
      <c r="BF132" s="147">
        <f>IF(N132="snížená",J132,0)</f>
        <v>0</v>
      </c>
      <c r="BG132" s="147">
        <f>IF(N132="zákl. přenesená",J132,0)</f>
        <v>0</v>
      </c>
      <c r="BH132" s="147">
        <f>IF(N132="sníž. přenesená",J132,0)</f>
        <v>0</v>
      </c>
      <c r="BI132" s="147">
        <f>IF(N132="nulová",J132,0)</f>
        <v>0</v>
      </c>
      <c r="BJ132" s="18" t="s">
        <v>78</v>
      </c>
      <c r="BK132" s="147">
        <f>ROUND(I132*H132,2)</f>
        <v>0</v>
      </c>
      <c r="BL132" s="18" t="s">
        <v>123</v>
      </c>
      <c r="BM132" s="146" t="s">
        <v>183</v>
      </c>
    </row>
    <row r="133" spans="1:65" s="2" customFormat="1">
      <c r="A133" s="33"/>
      <c r="B133" s="34"/>
      <c r="C133" s="33"/>
      <c r="D133" s="148" t="s">
        <v>125</v>
      </c>
      <c r="E133" s="33"/>
      <c r="F133" s="149" t="s">
        <v>184</v>
      </c>
      <c r="G133" s="33"/>
      <c r="H133" s="33"/>
      <c r="I133" s="150"/>
      <c r="J133" s="33"/>
      <c r="K133" s="33"/>
      <c r="L133" s="34"/>
      <c r="M133" s="151"/>
      <c r="N133" s="152"/>
      <c r="O133" s="54"/>
      <c r="P133" s="54"/>
      <c r="Q133" s="54"/>
      <c r="R133" s="54"/>
      <c r="S133" s="54"/>
      <c r="T133" s="55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8" t="s">
        <v>125</v>
      </c>
      <c r="AU133" s="18" t="s">
        <v>80</v>
      </c>
    </row>
    <row r="134" spans="1:65" s="15" customFormat="1" ht="22.5">
      <c r="B134" s="170"/>
      <c r="D134" s="154" t="s">
        <v>127</v>
      </c>
      <c r="E134" s="171" t="s">
        <v>3</v>
      </c>
      <c r="F134" s="172" t="s">
        <v>185</v>
      </c>
      <c r="H134" s="171" t="s">
        <v>3</v>
      </c>
      <c r="I134" s="173"/>
      <c r="L134" s="170"/>
      <c r="M134" s="174"/>
      <c r="N134" s="175"/>
      <c r="O134" s="175"/>
      <c r="P134" s="175"/>
      <c r="Q134" s="175"/>
      <c r="R134" s="175"/>
      <c r="S134" s="175"/>
      <c r="T134" s="176"/>
      <c r="AT134" s="171" t="s">
        <v>127</v>
      </c>
      <c r="AU134" s="171" t="s">
        <v>80</v>
      </c>
      <c r="AV134" s="15" t="s">
        <v>78</v>
      </c>
      <c r="AW134" s="15" t="s">
        <v>32</v>
      </c>
      <c r="AX134" s="15" t="s">
        <v>70</v>
      </c>
      <c r="AY134" s="171" t="s">
        <v>116</v>
      </c>
    </row>
    <row r="135" spans="1:65" s="13" customFormat="1">
      <c r="B135" s="153"/>
      <c r="D135" s="154" t="s">
        <v>127</v>
      </c>
      <c r="E135" s="155" t="s">
        <v>3</v>
      </c>
      <c r="F135" s="156" t="s">
        <v>186</v>
      </c>
      <c r="H135" s="157">
        <v>27</v>
      </c>
      <c r="I135" s="158"/>
      <c r="L135" s="153"/>
      <c r="M135" s="159"/>
      <c r="N135" s="160"/>
      <c r="O135" s="160"/>
      <c r="P135" s="160"/>
      <c r="Q135" s="160"/>
      <c r="R135" s="160"/>
      <c r="S135" s="160"/>
      <c r="T135" s="161"/>
      <c r="AT135" s="155" t="s">
        <v>127</v>
      </c>
      <c r="AU135" s="155" t="s">
        <v>80</v>
      </c>
      <c r="AV135" s="13" t="s">
        <v>80</v>
      </c>
      <c r="AW135" s="13" t="s">
        <v>32</v>
      </c>
      <c r="AX135" s="13" t="s">
        <v>70</v>
      </c>
      <c r="AY135" s="155" t="s">
        <v>116</v>
      </c>
    </row>
    <row r="136" spans="1:65" s="14" customFormat="1">
      <c r="B136" s="162"/>
      <c r="D136" s="154" t="s">
        <v>127</v>
      </c>
      <c r="E136" s="163" t="s">
        <v>3</v>
      </c>
      <c r="F136" s="164" t="s">
        <v>129</v>
      </c>
      <c r="H136" s="165">
        <v>27</v>
      </c>
      <c r="I136" s="166"/>
      <c r="L136" s="162"/>
      <c r="M136" s="167"/>
      <c r="N136" s="168"/>
      <c r="O136" s="168"/>
      <c r="P136" s="168"/>
      <c r="Q136" s="168"/>
      <c r="R136" s="168"/>
      <c r="S136" s="168"/>
      <c r="T136" s="169"/>
      <c r="AT136" s="163" t="s">
        <v>127</v>
      </c>
      <c r="AU136" s="163" t="s">
        <v>80</v>
      </c>
      <c r="AV136" s="14" t="s">
        <v>123</v>
      </c>
      <c r="AW136" s="14" t="s">
        <v>32</v>
      </c>
      <c r="AX136" s="14" t="s">
        <v>78</v>
      </c>
      <c r="AY136" s="163" t="s">
        <v>116</v>
      </c>
    </row>
    <row r="137" spans="1:65" s="2" customFormat="1" ht="16.5" customHeight="1">
      <c r="A137" s="33"/>
      <c r="B137" s="134"/>
      <c r="C137" s="185" t="s">
        <v>187</v>
      </c>
      <c r="D137" s="185" t="s">
        <v>188</v>
      </c>
      <c r="E137" s="186" t="s">
        <v>189</v>
      </c>
      <c r="F137" s="187" t="s">
        <v>190</v>
      </c>
      <c r="G137" s="188" t="s">
        <v>176</v>
      </c>
      <c r="H137" s="189">
        <v>10.8</v>
      </c>
      <c r="I137" s="190"/>
      <c r="J137" s="191">
        <f>ROUND(I137*H137,2)</f>
        <v>0</v>
      </c>
      <c r="K137" s="187" t="s">
        <v>122</v>
      </c>
      <c r="L137" s="192"/>
      <c r="M137" s="193" t="s">
        <v>3</v>
      </c>
      <c r="N137" s="194" t="s">
        <v>41</v>
      </c>
      <c r="O137" s="54"/>
      <c r="P137" s="144">
        <f>O137*H137</f>
        <v>0</v>
      </c>
      <c r="Q137" s="144">
        <v>1</v>
      </c>
      <c r="R137" s="144">
        <f>Q137*H137</f>
        <v>10.8</v>
      </c>
      <c r="S137" s="144">
        <v>0</v>
      </c>
      <c r="T137" s="145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46" t="s">
        <v>168</v>
      </c>
      <c r="AT137" s="146" t="s">
        <v>188</v>
      </c>
      <c r="AU137" s="146" t="s">
        <v>80</v>
      </c>
      <c r="AY137" s="18" t="s">
        <v>116</v>
      </c>
      <c r="BE137" s="147">
        <f>IF(N137="základní",J137,0)</f>
        <v>0</v>
      </c>
      <c r="BF137" s="147">
        <f>IF(N137="snížená",J137,0)</f>
        <v>0</v>
      </c>
      <c r="BG137" s="147">
        <f>IF(N137="zákl. přenesená",J137,0)</f>
        <v>0</v>
      </c>
      <c r="BH137" s="147">
        <f>IF(N137="sníž. přenesená",J137,0)</f>
        <v>0</v>
      </c>
      <c r="BI137" s="147">
        <f>IF(N137="nulová",J137,0)</f>
        <v>0</v>
      </c>
      <c r="BJ137" s="18" t="s">
        <v>78</v>
      </c>
      <c r="BK137" s="147">
        <f>ROUND(I137*H137,2)</f>
        <v>0</v>
      </c>
      <c r="BL137" s="18" t="s">
        <v>123</v>
      </c>
      <c r="BM137" s="146" t="s">
        <v>191</v>
      </c>
    </row>
    <row r="138" spans="1:65" s="13" customFormat="1">
      <c r="B138" s="153"/>
      <c r="D138" s="154" t="s">
        <v>127</v>
      </c>
      <c r="E138" s="155" t="s">
        <v>3</v>
      </c>
      <c r="F138" s="156" t="s">
        <v>192</v>
      </c>
      <c r="H138" s="157">
        <v>10.8</v>
      </c>
      <c r="I138" s="158"/>
      <c r="L138" s="153"/>
      <c r="M138" s="159"/>
      <c r="N138" s="160"/>
      <c r="O138" s="160"/>
      <c r="P138" s="160"/>
      <c r="Q138" s="160"/>
      <c r="R138" s="160"/>
      <c r="S138" s="160"/>
      <c r="T138" s="161"/>
      <c r="AT138" s="155" t="s">
        <v>127</v>
      </c>
      <c r="AU138" s="155" t="s">
        <v>80</v>
      </c>
      <c r="AV138" s="13" t="s">
        <v>80</v>
      </c>
      <c r="AW138" s="13" t="s">
        <v>32</v>
      </c>
      <c r="AX138" s="13" t="s">
        <v>70</v>
      </c>
      <c r="AY138" s="155" t="s">
        <v>116</v>
      </c>
    </row>
    <row r="139" spans="1:65" s="14" customFormat="1">
      <c r="B139" s="162"/>
      <c r="D139" s="154" t="s">
        <v>127</v>
      </c>
      <c r="E139" s="163" t="s">
        <v>3</v>
      </c>
      <c r="F139" s="164" t="s">
        <v>129</v>
      </c>
      <c r="H139" s="165">
        <v>10.8</v>
      </c>
      <c r="I139" s="166"/>
      <c r="L139" s="162"/>
      <c r="M139" s="167"/>
      <c r="N139" s="168"/>
      <c r="O139" s="168"/>
      <c r="P139" s="168"/>
      <c r="Q139" s="168"/>
      <c r="R139" s="168"/>
      <c r="S139" s="168"/>
      <c r="T139" s="169"/>
      <c r="AT139" s="163" t="s">
        <v>127</v>
      </c>
      <c r="AU139" s="163" t="s">
        <v>80</v>
      </c>
      <c r="AV139" s="14" t="s">
        <v>123</v>
      </c>
      <c r="AW139" s="14" t="s">
        <v>32</v>
      </c>
      <c r="AX139" s="14" t="s">
        <v>78</v>
      </c>
      <c r="AY139" s="163" t="s">
        <v>116</v>
      </c>
    </row>
    <row r="140" spans="1:65" s="2" customFormat="1" ht="37.9" customHeight="1">
      <c r="A140" s="33"/>
      <c r="B140" s="134"/>
      <c r="C140" s="135" t="s">
        <v>193</v>
      </c>
      <c r="D140" s="135" t="s">
        <v>118</v>
      </c>
      <c r="E140" s="136" t="s">
        <v>194</v>
      </c>
      <c r="F140" s="137" t="s">
        <v>195</v>
      </c>
      <c r="G140" s="138" t="s">
        <v>121</v>
      </c>
      <c r="H140" s="139">
        <v>27</v>
      </c>
      <c r="I140" s="140"/>
      <c r="J140" s="141">
        <f>ROUND(I140*H140,2)</f>
        <v>0</v>
      </c>
      <c r="K140" s="137" t="s">
        <v>122</v>
      </c>
      <c r="L140" s="34"/>
      <c r="M140" s="142" t="s">
        <v>3</v>
      </c>
      <c r="N140" s="143" t="s">
        <v>41</v>
      </c>
      <c r="O140" s="54"/>
      <c r="P140" s="144">
        <f>O140*H140</f>
        <v>0</v>
      </c>
      <c r="Q140" s="144">
        <v>0</v>
      </c>
      <c r="R140" s="144">
        <f>Q140*H140</f>
        <v>0</v>
      </c>
      <c r="S140" s="144">
        <v>0</v>
      </c>
      <c r="T140" s="145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46" t="s">
        <v>123</v>
      </c>
      <c r="AT140" s="146" t="s">
        <v>118</v>
      </c>
      <c r="AU140" s="146" t="s">
        <v>80</v>
      </c>
      <c r="AY140" s="18" t="s">
        <v>116</v>
      </c>
      <c r="BE140" s="147">
        <f>IF(N140="základní",J140,0)</f>
        <v>0</v>
      </c>
      <c r="BF140" s="147">
        <f>IF(N140="snížená",J140,0)</f>
        <v>0</v>
      </c>
      <c r="BG140" s="147">
        <f>IF(N140="zákl. přenesená",J140,0)</f>
        <v>0</v>
      </c>
      <c r="BH140" s="147">
        <f>IF(N140="sníž. přenesená",J140,0)</f>
        <v>0</v>
      </c>
      <c r="BI140" s="147">
        <f>IF(N140="nulová",J140,0)</f>
        <v>0</v>
      </c>
      <c r="BJ140" s="18" t="s">
        <v>78</v>
      </c>
      <c r="BK140" s="147">
        <f>ROUND(I140*H140,2)</f>
        <v>0</v>
      </c>
      <c r="BL140" s="18" t="s">
        <v>123</v>
      </c>
      <c r="BM140" s="146" t="s">
        <v>196</v>
      </c>
    </row>
    <row r="141" spans="1:65" s="2" customFormat="1">
      <c r="A141" s="33"/>
      <c r="B141" s="34"/>
      <c r="C141" s="33"/>
      <c r="D141" s="148" t="s">
        <v>125</v>
      </c>
      <c r="E141" s="33"/>
      <c r="F141" s="149" t="s">
        <v>197</v>
      </c>
      <c r="G141" s="33"/>
      <c r="H141" s="33"/>
      <c r="I141" s="150"/>
      <c r="J141" s="33"/>
      <c r="K141" s="33"/>
      <c r="L141" s="34"/>
      <c r="M141" s="151"/>
      <c r="N141" s="152"/>
      <c r="O141" s="54"/>
      <c r="P141" s="54"/>
      <c r="Q141" s="54"/>
      <c r="R141" s="54"/>
      <c r="S141" s="54"/>
      <c r="T141" s="55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8" t="s">
        <v>125</v>
      </c>
      <c r="AU141" s="18" t="s">
        <v>80</v>
      </c>
    </row>
    <row r="142" spans="1:65" s="13" customFormat="1">
      <c r="B142" s="153"/>
      <c r="D142" s="154" t="s">
        <v>127</v>
      </c>
      <c r="E142" s="155" t="s">
        <v>3</v>
      </c>
      <c r="F142" s="156" t="s">
        <v>198</v>
      </c>
      <c r="H142" s="157">
        <v>27</v>
      </c>
      <c r="I142" s="158"/>
      <c r="L142" s="153"/>
      <c r="M142" s="159"/>
      <c r="N142" s="160"/>
      <c r="O142" s="160"/>
      <c r="P142" s="160"/>
      <c r="Q142" s="160"/>
      <c r="R142" s="160"/>
      <c r="S142" s="160"/>
      <c r="T142" s="161"/>
      <c r="AT142" s="155" t="s">
        <v>127</v>
      </c>
      <c r="AU142" s="155" t="s">
        <v>80</v>
      </c>
      <c r="AV142" s="13" t="s">
        <v>80</v>
      </c>
      <c r="AW142" s="13" t="s">
        <v>32</v>
      </c>
      <c r="AX142" s="13" t="s">
        <v>70</v>
      </c>
      <c r="AY142" s="155" t="s">
        <v>116</v>
      </c>
    </row>
    <row r="143" spans="1:65" s="14" customFormat="1">
      <c r="B143" s="162"/>
      <c r="D143" s="154" t="s">
        <v>127</v>
      </c>
      <c r="E143" s="163" t="s">
        <v>3</v>
      </c>
      <c r="F143" s="164" t="s">
        <v>129</v>
      </c>
      <c r="H143" s="165">
        <v>27</v>
      </c>
      <c r="I143" s="166"/>
      <c r="L143" s="162"/>
      <c r="M143" s="167"/>
      <c r="N143" s="168"/>
      <c r="O143" s="168"/>
      <c r="P143" s="168"/>
      <c r="Q143" s="168"/>
      <c r="R143" s="168"/>
      <c r="S143" s="168"/>
      <c r="T143" s="169"/>
      <c r="AT143" s="163" t="s">
        <v>127</v>
      </c>
      <c r="AU143" s="163" t="s">
        <v>80</v>
      </c>
      <c r="AV143" s="14" t="s">
        <v>123</v>
      </c>
      <c r="AW143" s="14" t="s">
        <v>32</v>
      </c>
      <c r="AX143" s="14" t="s">
        <v>78</v>
      </c>
      <c r="AY143" s="163" t="s">
        <v>116</v>
      </c>
    </row>
    <row r="144" spans="1:65" s="2" customFormat="1" ht="16.5" customHeight="1">
      <c r="A144" s="33"/>
      <c r="B144" s="134"/>
      <c r="C144" s="185" t="s">
        <v>199</v>
      </c>
      <c r="D144" s="185" t="s">
        <v>188</v>
      </c>
      <c r="E144" s="186" t="s">
        <v>200</v>
      </c>
      <c r="F144" s="187" t="s">
        <v>201</v>
      </c>
      <c r="G144" s="188" t="s">
        <v>202</v>
      </c>
      <c r="H144" s="189">
        <v>0.54</v>
      </c>
      <c r="I144" s="190"/>
      <c r="J144" s="191">
        <f>ROUND(I144*H144,2)</f>
        <v>0</v>
      </c>
      <c r="K144" s="187" t="s">
        <v>122</v>
      </c>
      <c r="L144" s="192"/>
      <c r="M144" s="193" t="s">
        <v>3</v>
      </c>
      <c r="N144" s="194" t="s">
        <v>41</v>
      </c>
      <c r="O144" s="54"/>
      <c r="P144" s="144">
        <f>O144*H144</f>
        <v>0</v>
      </c>
      <c r="Q144" s="144">
        <v>1E-3</v>
      </c>
      <c r="R144" s="144">
        <f>Q144*H144</f>
        <v>5.4000000000000001E-4</v>
      </c>
      <c r="S144" s="144">
        <v>0</v>
      </c>
      <c r="T144" s="145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46" t="s">
        <v>168</v>
      </c>
      <c r="AT144" s="146" t="s">
        <v>188</v>
      </c>
      <c r="AU144" s="146" t="s">
        <v>80</v>
      </c>
      <c r="AY144" s="18" t="s">
        <v>116</v>
      </c>
      <c r="BE144" s="147">
        <f>IF(N144="základní",J144,0)</f>
        <v>0</v>
      </c>
      <c r="BF144" s="147">
        <f>IF(N144="snížená",J144,0)</f>
        <v>0</v>
      </c>
      <c r="BG144" s="147">
        <f>IF(N144="zákl. přenesená",J144,0)</f>
        <v>0</v>
      </c>
      <c r="BH144" s="147">
        <f>IF(N144="sníž. přenesená",J144,0)</f>
        <v>0</v>
      </c>
      <c r="BI144" s="147">
        <f>IF(N144="nulová",J144,0)</f>
        <v>0</v>
      </c>
      <c r="BJ144" s="18" t="s">
        <v>78</v>
      </c>
      <c r="BK144" s="147">
        <f>ROUND(I144*H144,2)</f>
        <v>0</v>
      </c>
      <c r="BL144" s="18" t="s">
        <v>123</v>
      </c>
      <c r="BM144" s="146" t="s">
        <v>203</v>
      </c>
    </row>
    <row r="145" spans="1:65" s="13" customFormat="1">
      <c r="B145" s="153"/>
      <c r="D145" s="154" t="s">
        <v>127</v>
      </c>
      <c r="E145" s="155" t="s">
        <v>3</v>
      </c>
      <c r="F145" s="156" t="s">
        <v>204</v>
      </c>
      <c r="H145" s="157">
        <v>0.54</v>
      </c>
      <c r="I145" s="158"/>
      <c r="L145" s="153"/>
      <c r="M145" s="159"/>
      <c r="N145" s="160"/>
      <c r="O145" s="160"/>
      <c r="P145" s="160"/>
      <c r="Q145" s="160"/>
      <c r="R145" s="160"/>
      <c r="S145" s="160"/>
      <c r="T145" s="161"/>
      <c r="AT145" s="155" t="s">
        <v>127</v>
      </c>
      <c r="AU145" s="155" t="s">
        <v>80</v>
      </c>
      <c r="AV145" s="13" t="s">
        <v>80</v>
      </c>
      <c r="AW145" s="13" t="s">
        <v>32</v>
      </c>
      <c r="AX145" s="13" t="s">
        <v>70</v>
      </c>
      <c r="AY145" s="155" t="s">
        <v>116</v>
      </c>
    </row>
    <row r="146" spans="1:65" s="14" customFormat="1">
      <c r="B146" s="162"/>
      <c r="D146" s="154" t="s">
        <v>127</v>
      </c>
      <c r="E146" s="163" t="s">
        <v>3</v>
      </c>
      <c r="F146" s="164" t="s">
        <v>129</v>
      </c>
      <c r="H146" s="165">
        <v>0.54</v>
      </c>
      <c r="I146" s="166"/>
      <c r="L146" s="162"/>
      <c r="M146" s="167"/>
      <c r="N146" s="168"/>
      <c r="O146" s="168"/>
      <c r="P146" s="168"/>
      <c r="Q146" s="168"/>
      <c r="R146" s="168"/>
      <c r="S146" s="168"/>
      <c r="T146" s="169"/>
      <c r="AT146" s="163" t="s">
        <v>127</v>
      </c>
      <c r="AU146" s="163" t="s">
        <v>80</v>
      </c>
      <c r="AV146" s="14" t="s">
        <v>123</v>
      </c>
      <c r="AW146" s="14" t="s">
        <v>32</v>
      </c>
      <c r="AX146" s="14" t="s">
        <v>78</v>
      </c>
      <c r="AY146" s="163" t="s">
        <v>116</v>
      </c>
    </row>
    <row r="147" spans="1:65" s="2" customFormat="1" ht="21.75" customHeight="1">
      <c r="A147" s="33"/>
      <c r="B147" s="134"/>
      <c r="C147" s="135" t="s">
        <v>205</v>
      </c>
      <c r="D147" s="135" t="s">
        <v>118</v>
      </c>
      <c r="E147" s="136" t="s">
        <v>206</v>
      </c>
      <c r="F147" s="137" t="s">
        <v>207</v>
      </c>
      <c r="G147" s="138" t="s">
        <v>121</v>
      </c>
      <c r="H147" s="139">
        <v>54</v>
      </c>
      <c r="I147" s="140"/>
      <c r="J147" s="141">
        <f>ROUND(I147*H147,2)</f>
        <v>0</v>
      </c>
      <c r="K147" s="137" t="s">
        <v>122</v>
      </c>
      <c r="L147" s="34"/>
      <c r="M147" s="142" t="s">
        <v>3</v>
      </c>
      <c r="N147" s="143" t="s">
        <v>41</v>
      </c>
      <c r="O147" s="54"/>
      <c r="P147" s="144">
        <f>O147*H147</f>
        <v>0</v>
      </c>
      <c r="Q147" s="144">
        <v>0</v>
      </c>
      <c r="R147" s="144">
        <f>Q147*H147</f>
        <v>0</v>
      </c>
      <c r="S147" s="144">
        <v>0</v>
      </c>
      <c r="T147" s="145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46" t="s">
        <v>123</v>
      </c>
      <c r="AT147" s="146" t="s">
        <v>118</v>
      </c>
      <c r="AU147" s="146" t="s">
        <v>80</v>
      </c>
      <c r="AY147" s="18" t="s">
        <v>116</v>
      </c>
      <c r="BE147" s="147">
        <f>IF(N147="základní",J147,0)</f>
        <v>0</v>
      </c>
      <c r="BF147" s="147">
        <f>IF(N147="snížená",J147,0)</f>
        <v>0</v>
      </c>
      <c r="BG147" s="147">
        <f>IF(N147="zákl. přenesená",J147,0)</f>
        <v>0</v>
      </c>
      <c r="BH147" s="147">
        <f>IF(N147="sníž. přenesená",J147,0)</f>
        <v>0</v>
      </c>
      <c r="BI147" s="147">
        <f>IF(N147="nulová",J147,0)</f>
        <v>0</v>
      </c>
      <c r="BJ147" s="18" t="s">
        <v>78</v>
      </c>
      <c r="BK147" s="147">
        <f>ROUND(I147*H147,2)</f>
        <v>0</v>
      </c>
      <c r="BL147" s="18" t="s">
        <v>123</v>
      </c>
      <c r="BM147" s="146" t="s">
        <v>208</v>
      </c>
    </row>
    <row r="148" spans="1:65" s="2" customFormat="1">
      <c r="A148" s="33"/>
      <c r="B148" s="34"/>
      <c r="C148" s="33"/>
      <c r="D148" s="148" t="s">
        <v>125</v>
      </c>
      <c r="E148" s="33"/>
      <c r="F148" s="149" t="s">
        <v>209</v>
      </c>
      <c r="G148" s="33"/>
      <c r="H148" s="33"/>
      <c r="I148" s="150"/>
      <c r="J148" s="33"/>
      <c r="K148" s="33"/>
      <c r="L148" s="34"/>
      <c r="M148" s="151"/>
      <c r="N148" s="152"/>
      <c r="O148" s="54"/>
      <c r="P148" s="54"/>
      <c r="Q148" s="54"/>
      <c r="R148" s="54"/>
      <c r="S148" s="54"/>
      <c r="T148" s="55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8" t="s">
        <v>125</v>
      </c>
      <c r="AU148" s="18" t="s">
        <v>80</v>
      </c>
    </row>
    <row r="149" spans="1:65" s="13" customFormat="1">
      <c r="B149" s="153"/>
      <c r="D149" s="154" t="s">
        <v>127</v>
      </c>
      <c r="E149" s="155" t="s">
        <v>3</v>
      </c>
      <c r="F149" s="156" t="s">
        <v>210</v>
      </c>
      <c r="H149" s="157">
        <v>54</v>
      </c>
      <c r="I149" s="158"/>
      <c r="L149" s="153"/>
      <c r="M149" s="159"/>
      <c r="N149" s="160"/>
      <c r="O149" s="160"/>
      <c r="P149" s="160"/>
      <c r="Q149" s="160"/>
      <c r="R149" s="160"/>
      <c r="S149" s="160"/>
      <c r="T149" s="161"/>
      <c r="AT149" s="155" t="s">
        <v>127</v>
      </c>
      <c r="AU149" s="155" t="s">
        <v>80</v>
      </c>
      <c r="AV149" s="13" t="s">
        <v>80</v>
      </c>
      <c r="AW149" s="13" t="s">
        <v>32</v>
      </c>
      <c r="AX149" s="13" t="s">
        <v>70</v>
      </c>
      <c r="AY149" s="155" t="s">
        <v>116</v>
      </c>
    </row>
    <row r="150" spans="1:65" s="14" customFormat="1">
      <c r="B150" s="162"/>
      <c r="D150" s="154" t="s">
        <v>127</v>
      </c>
      <c r="E150" s="163" t="s">
        <v>3</v>
      </c>
      <c r="F150" s="164" t="s">
        <v>129</v>
      </c>
      <c r="H150" s="165">
        <v>54</v>
      </c>
      <c r="I150" s="166"/>
      <c r="L150" s="162"/>
      <c r="M150" s="167"/>
      <c r="N150" s="168"/>
      <c r="O150" s="168"/>
      <c r="P150" s="168"/>
      <c r="Q150" s="168"/>
      <c r="R150" s="168"/>
      <c r="S150" s="168"/>
      <c r="T150" s="169"/>
      <c r="AT150" s="163" t="s">
        <v>127</v>
      </c>
      <c r="AU150" s="163" t="s">
        <v>80</v>
      </c>
      <c r="AV150" s="14" t="s">
        <v>123</v>
      </c>
      <c r="AW150" s="14" t="s">
        <v>32</v>
      </c>
      <c r="AX150" s="14" t="s">
        <v>78</v>
      </c>
      <c r="AY150" s="163" t="s">
        <v>116</v>
      </c>
    </row>
    <row r="151" spans="1:65" s="2" customFormat="1" ht="21.75" customHeight="1">
      <c r="A151" s="33"/>
      <c r="B151" s="134"/>
      <c r="C151" s="135" t="s">
        <v>9</v>
      </c>
      <c r="D151" s="135" t="s">
        <v>118</v>
      </c>
      <c r="E151" s="136" t="s">
        <v>211</v>
      </c>
      <c r="F151" s="137" t="s">
        <v>212</v>
      </c>
      <c r="G151" s="138" t="s">
        <v>121</v>
      </c>
      <c r="H151" s="139">
        <v>27</v>
      </c>
      <c r="I151" s="140"/>
      <c r="J151" s="141">
        <f>ROUND(I151*H151,2)</f>
        <v>0</v>
      </c>
      <c r="K151" s="137" t="s">
        <v>122</v>
      </c>
      <c r="L151" s="34"/>
      <c r="M151" s="142" t="s">
        <v>3</v>
      </c>
      <c r="N151" s="143" t="s">
        <v>41</v>
      </c>
      <c r="O151" s="54"/>
      <c r="P151" s="144">
        <f>O151*H151</f>
        <v>0</v>
      </c>
      <c r="Q151" s="144">
        <v>0</v>
      </c>
      <c r="R151" s="144">
        <f>Q151*H151</f>
        <v>0</v>
      </c>
      <c r="S151" s="144">
        <v>0</v>
      </c>
      <c r="T151" s="145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46" t="s">
        <v>123</v>
      </c>
      <c r="AT151" s="146" t="s">
        <v>118</v>
      </c>
      <c r="AU151" s="146" t="s">
        <v>80</v>
      </c>
      <c r="AY151" s="18" t="s">
        <v>116</v>
      </c>
      <c r="BE151" s="147">
        <f>IF(N151="základní",J151,0)</f>
        <v>0</v>
      </c>
      <c r="BF151" s="147">
        <f>IF(N151="snížená",J151,0)</f>
        <v>0</v>
      </c>
      <c r="BG151" s="147">
        <f>IF(N151="zákl. přenesená",J151,0)</f>
        <v>0</v>
      </c>
      <c r="BH151" s="147">
        <f>IF(N151="sníž. přenesená",J151,0)</f>
        <v>0</v>
      </c>
      <c r="BI151" s="147">
        <f>IF(N151="nulová",J151,0)</f>
        <v>0</v>
      </c>
      <c r="BJ151" s="18" t="s">
        <v>78</v>
      </c>
      <c r="BK151" s="147">
        <f>ROUND(I151*H151,2)</f>
        <v>0</v>
      </c>
      <c r="BL151" s="18" t="s">
        <v>123</v>
      </c>
      <c r="BM151" s="146" t="s">
        <v>213</v>
      </c>
    </row>
    <row r="152" spans="1:65" s="2" customFormat="1">
      <c r="A152" s="33"/>
      <c r="B152" s="34"/>
      <c r="C152" s="33"/>
      <c r="D152" s="148" t="s">
        <v>125</v>
      </c>
      <c r="E152" s="33"/>
      <c r="F152" s="149" t="s">
        <v>214</v>
      </c>
      <c r="G152" s="33"/>
      <c r="H152" s="33"/>
      <c r="I152" s="150"/>
      <c r="J152" s="33"/>
      <c r="K152" s="33"/>
      <c r="L152" s="34"/>
      <c r="M152" s="151"/>
      <c r="N152" s="152"/>
      <c r="O152" s="54"/>
      <c r="P152" s="54"/>
      <c r="Q152" s="54"/>
      <c r="R152" s="54"/>
      <c r="S152" s="54"/>
      <c r="T152" s="55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8" t="s">
        <v>125</v>
      </c>
      <c r="AU152" s="18" t="s">
        <v>80</v>
      </c>
    </row>
    <row r="153" spans="1:65" s="2" customFormat="1" ht="33" customHeight="1">
      <c r="A153" s="33"/>
      <c r="B153" s="134"/>
      <c r="C153" s="135" t="s">
        <v>215</v>
      </c>
      <c r="D153" s="135" t="s">
        <v>118</v>
      </c>
      <c r="E153" s="136" t="s">
        <v>216</v>
      </c>
      <c r="F153" s="137" t="s">
        <v>217</v>
      </c>
      <c r="G153" s="138" t="s">
        <v>121</v>
      </c>
      <c r="H153" s="139">
        <v>234.2</v>
      </c>
      <c r="I153" s="140"/>
      <c r="J153" s="141">
        <f>ROUND(I153*H153,2)</f>
        <v>0</v>
      </c>
      <c r="K153" s="137" t="s">
        <v>122</v>
      </c>
      <c r="L153" s="34"/>
      <c r="M153" s="142" t="s">
        <v>3</v>
      </c>
      <c r="N153" s="143" t="s">
        <v>41</v>
      </c>
      <c r="O153" s="54"/>
      <c r="P153" s="144">
        <f>O153*H153</f>
        <v>0</v>
      </c>
      <c r="Q153" s="144">
        <v>0</v>
      </c>
      <c r="R153" s="144">
        <f>Q153*H153</f>
        <v>0</v>
      </c>
      <c r="S153" s="144">
        <v>0</v>
      </c>
      <c r="T153" s="145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46" t="s">
        <v>123</v>
      </c>
      <c r="AT153" s="146" t="s">
        <v>118</v>
      </c>
      <c r="AU153" s="146" t="s">
        <v>80</v>
      </c>
      <c r="AY153" s="18" t="s">
        <v>116</v>
      </c>
      <c r="BE153" s="147">
        <f>IF(N153="základní",J153,0)</f>
        <v>0</v>
      </c>
      <c r="BF153" s="147">
        <f>IF(N153="snížená",J153,0)</f>
        <v>0</v>
      </c>
      <c r="BG153" s="147">
        <f>IF(N153="zákl. přenesená",J153,0)</f>
        <v>0</v>
      </c>
      <c r="BH153" s="147">
        <f>IF(N153="sníž. přenesená",J153,0)</f>
        <v>0</v>
      </c>
      <c r="BI153" s="147">
        <f>IF(N153="nulová",J153,0)</f>
        <v>0</v>
      </c>
      <c r="BJ153" s="18" t="s">
        <v>78</v>
      </c>
      <c r="BK153" s="147">
        <f>ROUND(I153*H153,2)</f>
        <v>0</v>
      </c>
      <c r="BL153" s="18" t="s">
        <v>123</v>
      </c>
      <c r="BM153" s="146" t="s">
        <v>218</v>
      </c>
    </row>
    <row r="154" spans="1:65" s="2" customFormat="1">
      <c r="A154" s="33"/>
      <c r="B154" s="34"/>
      <c r="C154" s="33"/>
      <c r="D154" s="148" t="s">
        <v>125</v>
      </c>
      <c r="E154" s="33"/>
      <c r="F154" s="149" t="s">
        <v>219</v>
      </c>
      <c r="G154" s="33"/>
      <c r="H154" s="33"/>
      <c r="I154" s="150"/>
      <c r="J154" s="33"/>
      <c r="K154" s="33"/>
      <c r="L154" s="34"/>
      <c r="M154" s="151"/>
      <c r="N154" s="152"/>
      <c r="O154" s="54"/>
      <c r="P154" s="54"/>
      <c r="Q154" s="54"/>
      <c r="R154" s="54"/>
      <c r="S154" s="54"/>
      <c r="T154" s="55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8" t="s">
        <v>125</v>
      </c>
      <c r="AU154" s="18" t="s">
        <v>80</v>
      </c>
    </row>
    <row r="155" spans="1:65" s="15" customFormat="1">
      <c r="B155" s="170"/>
      <c r="D155" s="154" t="s">
        <v>127</v>
      </c>
      <c r="E155" s="171" t="s">
        <v>3</v>
      </c>
      <c r="F155" s="172" t="s">
        <v>220</v>
      </c>
      <c r="H155" s="171" t="s">
        <v>3</v>
      </c>
      <c r="I155" s="173"/>
      <c r="L155" s="170"/>
      <c r="M155" s="174"/>
      <c r="N155" s="175"/>
      <c r="O155" s="175"/>
      <c r="P155" s="175"/>
      <c r="Q155" s="175"/>
      <c r="R155" s="175"/>
      <c r="S155" s="175"/>
      <c r="T155" s="176"/>
      <c r="AT155" s="171" t="s">
        <v>127</v>
      </c>
      <c r="AU155" s="171" t="s">
        <v>80</v>
      </c>
      <c r="AV155" s="15" t="s">
        <v>78</v>
      </c>
      <c r="AW155" s="15" t="s">
        <v>32</v>
      </c>
      <c r="AX155" s="15" t="s">
        <v>70</v>
      </c>
      <c r="AY155" s="171" t="s">
        <v>116</v>
      </c>
    </row>
    <row r="156" spans="1:65" s="13" customFormat="1">
      <c r="B156" s="153"/>
      <c r="D156" s="154" t="s">
        <v>127</v>
      </c>
      <c r="E156" s="155" t="s">
        <v>3</v>
      </c>
      <c r="F156" s="156" t="s">
        <v>128</v>
      </c>
      <c r="H156" s="157">
        <v>218</v>
      </c>
      <c r="I156" s="158"/>
      <c r="L156" s="153"/>
      <c r="M156" s="159"/>
      <c r="N156" s="160"/>
      <c r="O156" s="160"/>
      <c r="P156" s="160"/>
      <c r="Q156" s="160"/>
      <c r="R156" s="160"/>
      <c r="S156" s="160"/>
      <c r="T156" s="161"/>
      <c r="AT156" s="155" t="s">
        <v>127</v>
      </c>
      <c r="AU156" s="155" t="s">
        <v>80</v>
      </c>
      <c r="AV156" s="13" t="s">
        <v>80</v>
      </c>
      <c r="AW156" s="13" t="s">
        <v>32</v>
      </c>
      <c r="AX156" s="13" t="s">
        <v>70</v>
      </c>
      <c r="AY156" s="155" t="s">
        <v>116</v>
      </c>
    </row>
    <row r="157" spans="1:65" s="15" customFormat="1">
      <c r="B157" s="170"/>
      <c r="D157" s="154" t="s">
        <v>127</v>
      </c>
      <c r="E157" s="171" t="s">
        <v>3</v>
      </c>
      <c r="F157" s="172" t="s">
        <v>221</v>
      </c>
      <c r="H157" s="171" t="s">
        <v>3</v>
      </c>
      <c r="I157" s="173"/>
      <c r="L157" s="170"/>
      <c r="M157" s="174"/>
      <c r="N157" s="175"/>
      <c r="O157" s="175"/>
      <c r="P157" s="175"/>
      <c r="Q157" s="175"/>
      <c r="R157" s="175"/>
      <c r="S157" s="175"/>
      <c r="T157" s="176"/>
      <c r="AT157" s="171" t="s">
        <v>127</v>
      </c>
      <c r="AU157" s="171" t="s">
        <v>80</v>
      </c>
      <c r="AV157" s="15" t="s">
        <v>78</v>
      </c>
      <c r="AW157" s="15" t="s">
        <v>32</v>
      </c>
      <c r="AX157" s="15" t="s">
        <v>70</v>
      </c>
      <c r="AY157" s="171" t="s">
        <v>116</v>
      </c>
    </row>
    <row r="158" spans="1:65" s="13" customFormat="1">
      <c r="B158" s="153"/>
      <c r="D158" s="154" t="s">
        <v>127</v>
      </c>
      <c r="E158" s="155" t="s">
        <v>3</v>
      </c>
      <c r="F158" s="156" t="s">
        <v>222</v>
      </c>
      <c r="H158" s="157">
        <v>16.2</v>
      </c>
      <c r="I158" s="158"/>
      <c r="L158" s="153"/>
      <c r="M158" s="159"/>
      <c r="N158" s="160"/>
      <c r="O158" s="160"/>
      <c r="P158" s="160"/>
      <c r="Q158" s="160"/>
      <c r="R158" s="160"/>
      <c r="S158" s="160"/>
      <c r="T158" s="161"/>
      <c r="AT158" s="155" t="s">
        <v>127</v>
      </c>
      <c r="AU158" s="155" t="s">
        <v>80</v>
      </c>
      <c r="AV158" s="13" t="s">
        <v>80</v>
      </c>
      <c r="AW158" s="13" t="s">
        <v>32</v>
      </c>
      <c r="AX158" s="13" t="s">
        <v>70</v>
      </c>
      <c r="AY158" s="155" t="s">
        <v>116</v>
      </c>
    </row>
    <row r="159" spans="1:65" s="14" customFormat="1">
      <c r="B159" s="162"/>
      <c r="D159" s="154" t="s">
        <v>127</v>
      </c>
      <c r="E159" s="163" t="s">
        <v>3</v>
      </c>
      <c r="F159" s="164" t="s">
        <v>129</v>
      </c>
      <c r="H159" s="165">
        <v>234.2</v>
      </c>
      <c r="I159" s="166"/>
      <c r="L159" s="162"/>
      <c r="M159" s="167"/>
      <c r="N159" s="168"/>
      <c r="O159" s="168"/>
      <c r="P159" s="168"/>
      <c r="Q159" s="168"/>
      <c r="R159" s="168"/>
      <c r="S159" s="168"/>
      <c r="T159" s="169"/>
      <c r="AT159" s="163" t="s">
        <v>127</v>
      </c>
      <c r="AU159" s="163" t="s">
        <v>80</v>
      </c>
      <c r="AV159" s="14" t="s">
        <v>123</v>
      </c>
      <c r="AW159" s="14" t="s">
        <v>32</v>
      </c>
      <c r="AX159" s="14" t="s">
        <v>78</v>
      </c>
      <c r="AY159" s="163" t="s">
        <v>116</v>
      </c>
    </row>
    <row r="160" spans="1:65" s="12" customFormat="1" ht="22.9" customHeight="1">
      <c r="B160" s="121"/>
      <c r="D160" s="122" t="s">
        <v>69</v>
      </c>
      <c r="E160" s="132" t="s">
        <v>146</v>
      </c>
      <c r="F160" s="132" t="s">
        <v>223</v>
      </c>
      <c r="I160" s="124"/>
      <c r="J160" s="133">
        <f>BK160</f>
        <v>0</v>
      </c>
      <c r="L160" s="121"/>
      <c r="M160" s="126"/>
      <c r="N160" s="127"/>
      <c r="O160" s="127"/>
      <c r="P160" s="128">
        <f>SUM(P161:P176)</f>
        <v>0</v>
      </c>
      <c r="Q160" s="127"/>
      <c r="R160" s="128">
        <f>SUM(R161:R176)</f>
        <v>63.852199999999996</v>
      </c>
      <c r="S160" s="127"/>
      <c r="T160" s="129">
        <f>SUM(T161:T176)</f>
        <v>0</v>
      </c>
      <c r="AR160" s="122" t="s">
        <v>78</v>
      </c>
      <c r="AT160" s="130" t="s">
        <v>69</v>
      </c>
      <c r="AU160" s="130" t="s">
        <v>78</v>
      </c>
      <c r="AY160" s="122" t="s">
        <v>116</v>
      </c>
      <c r="BK160" s="131">
        <f>SUM(BK161:BK176)</f>
        <v>0</v>
      </c>
    </row>
    <row r="161" spans="1:65" s="2" customFormat="1" ht="33" customHeight="1">
      <c r="A161" s="33"/>
      <c r="B161" s="134"/>
      <c r="C161" s="135" t="s">
        <v>224</v>
      </c>
      <c r="D161" s="135" t="s">
        <v>118</v>
      </c>
      <c r="E161" s="136" t="s">
        <v>225</v>
      </c>
      <c r="F161" s="137" t="s">
        <v>226</v>
      </c>
      <c r="G161" s="138" t="s">
        <v>121</v>
      </c>
      <c r="H161" s="139">
        <v>225.28</v>
      </c>
      <c r="I161" s="140"/>
      <c r="J161" s="141">
        <f>ROUND(I161*H161,2)</f>
        <v>0</v>
      </c>
      <c r="K161" s="137" t="s">
        <v>122</v>
      </c>
      <c r="L161" s="34"/>
      <c r="M161" s="142" t="s">
        <v>3</v>
      </c>
      <c r="N161" s="143" t="s">
        <v>41</v>
      </c>
      <c r="O161" s="54"/>
      <c r="P161" s="144">
        <f>O161*H161</f>
        <v>0</v>
      </c>
      <c r="Q161" s="144">
        <v>0</v>
      </c>
      <c r="R161" s="144">
        <f>Q161*H161</f>
        <v>0</v>
      </c>
      <c r="S161" s="144">
        <v>0</v>
      </c>
      <c r="T161" s="145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46" t="s">
        <v>123</v>
      </c>
      <c r="AT161" s="146" t="s">
        <v>118</v>
      </c>
      <c r="AU161" s="146" t="s">
        <v>80</v>
      </c>
      <c r="AY161" s="18" t="s">
        <v>116</v>
      </c>
      <c r="BE161" s="147">
        <f>IF(N161="základní",J161,0)</f>
        <v>0</v>
      </c>
      <c r="BF161" s="147">
        <f>IF(N161="snížená",J161,0)</f>
        <v>0</v>
      </c>
      <c r="BG161" s="147">
        <f>IF(N161="zákl. přenesená",J161,0)</f>
        <v>0</v>
      </c>
      <c r="BH161" s="147">
        <f>IF(N161="sníž. přenesená",J161,0)</f>
        <v>0</v>
      </c>
      <c r="BI161" s="147">
        <f>IF(N161="nulová",J161,0)</f>
        <v>0</v>
      </c>
      <c r="BJ161" s="18" t="s">
        <v>78</v>
      </c>
      <c r="BK161" s="147">
        <f>ROUND(I161*H161,2)</f>
        <v>0</v>
      </c>
      <c r="BL161" s="18" t="s">
        <v>123</v>
      </c>
      <c r="BM161" s="146" t="s">
        <v>227</v>
      </c>
    </row>
    <row r="162" spans="1:65" s="2" customFormat="1">
      <c r="A162" s="33"/>
      <c r="B162" s="34"/>
      <c r="C162" s="33"/>
      <c r="D162" s="148" t="s">
        <v>125</v>
      </c>
      <c r="E162" s="33"/>
      <c r="F162" s="149" t="s">
        <v>228</v>
      </c>
      <c r="G162" s="33"/>
      <c r="H162" s="33"/>
      <c r="I162" s="150"/>
      <c r="J162" s="33"/>
      <c r="K162" s="33"/>
      <c r="L162" s="34"/>
      <c r="M162" s="151"/>
      <c r="N162" s="152"/>
      <c r="O162" s="54"/>
      <c r="P162" s="54"/>
      <c r="Q162" s="54"/>
      <c r="R162" s="54"/>
      <c r="S162" s="54"/>
      <c r="T162" s="55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8" t="s">
        <v>125</v>
      </c>
      <c r="AU162" s="18" t="s">
        <v>80</v>
      </c>
    </row>
    <row r="163" spans="1:65" s="15" customFormat="1">
      <c r="B163" s="170"/>
      <c r="D163" s="154" t="s">
        <v>127</v>
      </c>
      <c r="E163" s="171" t="s">
        <v>3</v>
      </c>
      <c r="F163" s="172" t="s">
        <v>220</v>
      </c>
      <c r="H163" s="171" t="s">
        <v>3</v>
      </c>
      <c r="I163" s="173"/>
      <c r="L163" s="170"/>
      <c r="M163" s="174"/>
      <c r="N163" s="175"/>
      <c r="O163" s="175"/>
      <c r="P163" s="175"/>
      <c r="Q163" s="175"/>
      <c r="R163" s="175"/>
      <c r="S163" s="175"/>
      <c r="T163" s="176"/>
      <c r="AT163" s="171" t="s">
        <v>127</v>
      </c>
      <c r="AU163" s="171" t="s">
        <v>80</v>
      </c>
      <c r="AV163" s="15" t="s">
        <v>78</v>
      </c>
      <c r="AW163" s="15" t="s">
        <v>32</v>
      </c>
      <c r="AX163" s="15" t="s">
        <v>70</v>
      </c>
      <c r="AY163" s="171" t="s">
        <v>116</v>
      </c>
    </row>
    <row r="164" spans="1:65" s="13" customFormat="1">
      <c r="B164" s="153"/>
      <c r="D164" s="154" t="s">
        <v>127</v>
      </c>
      <c r="E164" s="155" t="s">
        <v>3</v>
      </c>
      <c r="F164" s="156" t="s">
        <v>128</v>
      </c>
      <c r="H164" s="157">
        <v>218</v>
      </c>
      <c r="I164" s="158"/>
      <c r="L164" s="153"/>
      <c r="M164" s="159"/>
      <c r="N164" s="160"/>
      <c r="O164" s="160"/>
      <c r="P164" s="160"/>
      <c r="Q164" s="160"/>
      <c r="R164" s="160"/>
      <c r="S164" s="160"/>
      <c r="T164" s="161"/>
      <c r="AT164" s="155" t="s">
        <v>127</v>
      </c>
      <c r="AU164" s="155" t="s">
        <v>80</v>
      </c>
      <c r="AV164" s="13" t="s">
        <v>80</v>
      </c>
      <c r="AW164" s="13" t="s">
        <v>32</v>
      </c>
      <c r="AX164" s="13" t="s">
        <v>70</v>
      </c>
      <c r="AY164" s="155" t="s">
        <v>116</v>
      </c>
    </row>
    <row r="165" spans="1:65" s="15" customFormat="1">
      <c r="B165" s="170"/>
      <c r="D165" s="154" t="s">
        <v>127</v>
      </c>
      <c r="E165" s="171" t="s">
        <v>3</v>
      </c>
      <c r="F165" s="172" t="s">
        <v>229</v>
      </c>
      <c r="H165" s="171" t="s">
        <v>3</v>
      </c>
      <c r="I165" s="173"/>
      <c r="L165" s="170"/>
      <c r="M165" s="174"/>
      <c r="N165" s="175"/>
      <c r="O165" s="175"/>
      <c r="P165" s="175"/>
      <c r="Q165" s="175"/>
      <c r="R165" s="175"/>
      <c r="S165" s="175"/>
      <c r="T165" s="176"/>
      <c r="AT165" s="171" t="s">
        <v>127</v>
      </c>
      <c r="AU165" s="171" t="s">
        <v>80</v>
      </c>
      <c r="AV165" s="15" t="s">
        <v>78</v>
      </c>
      <c r="AW165" s="15" t="s">
        <v>32</v>
      </c>
      <c r="AX165" s="15" t="s">
        <v>70</v>
      </c>
      <c r="AY165" s="171" t="s">
        <v>116</v>
      </c>
    </row>
    <row r="166" spans="1:65" s="13" customFormat="1">
      <c r="B166" s="153"/>
      <c r="D166" s="154" t="s">
        <v>127</v>
      </c>
      <c r="E166" s="155" t="s">
        <v>3</v>
      </c>
      <c r="F166" s="156" t="s">
        <v>230</v>
      </c>
      <c r="H166" s="157">
        <v>7.28</v>
      </c>
      <c r="I166" s="158"/>
      <c r="L166" s="153"/>
      <c r="M166" s="159"/>
      <c r="N166" s="160"/>
      <c r="O166" s="160"/>
      <c r="P166" s="160"/>
      <c r="Q166" s="160"/>
      <c r="R166" s="160"/>
      <c r="S166" s="160"/>
      <c r="T166" s="161"/>
      <c r="AT166" s="155" t="s">
        <v>127</v>
      </c>
      <c r="AU166" s="155" t="s">
        <v>80</v>
      </c>
      <c r="AV166" s="13" t="s">
        <v>80</v>
      </c>
      <c r="AW166" s="13" t="s">
        <v>32</v>
      </c>
      <c r="AX166" s="13" t="s">
        <v>70</v>
      </c>
      <c r="AY166" s="155" t="s">
        <v>116</v>
      </c>
    </row>
    <row r="167" spans="1:65" s="14" customFormat="1">
      <c r="B167" s="162"/>
      <c r="D167" s="154" t="s">
        <v>127</v>
      </c>
      <c r="E167" s="163" t="s">
        <v>3</v>
      </c>
      <c r="F167" s="164" t="s">
        <v>129</v>
      </c>
      <c r="H167" s="165">
        <v>225.28</v>
      </c>
      <c r="I167" s="166"/>
      <c r="L167" s="162"/>
      <c r="M167" s="167"/>
      <c r="N167" s="168"/>
      <c r="O167" s="168"/>
      <c r="P167" s="168"/>
      <c r="Q167" s="168"/>
      <c r="R167" s="168"/>
      <c r="S167" s="168"/>
      <c r="T167" s="169"/>
      <c r="AT167" s="163" t="s">
        <v>127</v>
      </c>
      <c r="AU167" s="163" t="s">
        <v>80</v>
      </c>
      <c r="AV167" s="14" t="s">
        <v>123</v>
      </c>
      <c r="AW167" s="14" t="s">
        <v>32</v>
      </c>
      <c r="AX167" s="14" t="s">
        <v>78</v>
      </c>
      <c r="AY167" s="163" t="s">
        <v>116</v>
      </c>
    </row>
    <row r="168" spans="1:65" s="2" customFormat="1" ht="33" customHeight="1">
      <c r="A168" s="33"/>
      <c r="B168" s="134"/>
      <c r="C168" s="135" t="s">
        <v>231</v>
      </c>
      <c r="D168" s="135" t="s">
        <v>118</v>
      </c>
      <c r="E168" s="136" t="s">
        <v>232</v>
      </c>
      <c r="F168" s="137" t="s">
        <v>233</v>
      </c>
      <c r="G168" s="138" t="s">
        <v>121</v>
      </c>
      <c r="H168" s="139">
        <v>243.2</v>
      </c>
      <c r="I168" s="140"/>
      <c r="J168" s="141">
        <f>ROUND(I168*H168,2)</f>
        <v>0</v>
      </c>
      <c r="K168" s="137" t="s">
        <v>122</v>
      </c>
      <c r="L168" s="34"/>
      <c r="M168" s="142" t="s">
        <v>3</v>
      </c>
      <c r="N168" s="143" t="s">
        <v>41</v>
      </c>
      <c r="O168" s="54"/>
      <c r="P168" s="144">
        <f>O168*H168</f>
        <v>0</v>
      </c>
      <c r="Q168" s="144">
        <v>0</v>
      </c>
      <c r="R168" s="144">
        <f>Q168*H168</f>
        <v>0</v>
      </c>
      <c r="S168" s="144">
        <v>0</v>
      </c>
      <c r="T168" s="145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46" t="s">
        <v>123</v>
      </c>
      <c r="AT168" s="146" t="s">
        <v>118</v>
      </c>
      <c r="AU168" s="146" t="s">
        <v>80</v>
      </c>
      <c r="AY168" s="18" t="s">
        <v>116</v>
      </c>
      <c r="BE168" s="147">
        <f>IF(N168="základní",J168,0)</f>
        <v>0</v>
      </c>
      <c r="BF168" s="147">
        <f>IF(N168="snížená",J168,0)</f>
        <v>0</v>
      </c>
      <c r="BG168" s="147">
        <f>IF(N168="zákl. přenesená",J168,0)</f>
        <v>0</v>
      </c>
      <c r="BH168" s="147">
        <f>IF(N168="sníž. přenesená",J168,0)</f>
        <v>0</v>
      </c>
      <c r="BI168" s="147">
        <f>IF(N168="nulová",J168,0)</f>
        <v>0</v>
      </c>
      <c r="BJ168" s="18" t="s">
        <v>78</v>
      </c>
      <c r="BK168" s="147">
        <f>ROUND(I168*H168,2)</f>
        <v>0</v>
      </c>
      <c r="BL168" s="18" t="s">
        <v>123</v>
      </c>
      <c r="BM168" s="146" t="s">
        <v>234</v>
      </c>
    </row>
    <row r="169" spans="1:65" s="2" customFormat="1">
      <c r="A169" s="33"/>
      <c r="B169" s="34"/>
      <c r="C169" s="33"/>
      <c r="D169" s="148" t="s">
        <v>125</v>
      </c>
      <c r="E169" s="33"/>
      <c r="F169" s="149" t="s">
        <v>235</v>
      </c>
      <c r="G169" s="33"/>
      <c r="H169" s="33"/>
      <c r="I169" s="150"/>
      <c r="J169" s="33"/>
      <c r="K169" s="33"/>
      <c r="L169" s="34"/>
      <c r="M169" s="151"/>
      <c r="N169" s="152"/>
      <c r="O169" s="54"/>
      <c r="P169" s="54"/>
      <c r="Q169" s="54"/>
      <c r="R169" s="54"/>
      <c r="S169" s="54"/>
      <c r="T169" s="55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8" t="s">
        <v>125</v>
      </c>
      <c r="AU169" s="18" t="s">
        <v>80</v>
      </c>
    </row>
    <row r="170" spans="1:65" s="13" customFormat="1">
      <c r="B170" s="153"/>
      <c r="D170" s="154" t="s">
        <v>127</v>
      </c>
      <c r="E170" s="155" t="s">
        <v>3</v>
      </c>
      <c r="F170" s="156" t="s">
        <v>128</v>
      </c>
      <c r="H170" s="157">
        <v>218</v>
      </c>
      <c r="I170" s="158"/>
      <c r="L170" s="153"/>
      <c r="M170" s="159"/>
      <c r="N170" s="160"/>
      <c r="O170" s="160"/>
      <c r="P170" s="160"/>
      <c r="Q170" s="160"/>
      <c r="R170" s="160"/>
      <c r="S170" s="160"/>
      <c r="T170" s="161"/>
      <c r="AT170" s="155" t="s">
        <v>127</v>
      </c>
      <c r="AU170" s="155" t="s">
        <v>80</v>
      </c>
      <c r="AV170" s="13" t="s">
        <v>80</v>
      </c>
      <c r="AW170" s="13" t="s">
        <v>32</v>
      </c>
      <c r="AX170" s="13" t="s">
        <v>70</v>
      </c>
      <c r="AY170" s="155" t="s">
        <v>116</v>
      </c>
    </row>
    <row r="171" spans="1:65" s="13" customFormat="1">
      <c r="B171" s="153"/>
      <c r="D171" s="154" t="s">
        <v>127</v>
      </c>
      <c r="E171" s="155" t="s">
        <v>3</v>
      </c>
      <c r="F171" s="156" t="s">
        <v>236</v>
      </c>
      <c r="H171" s="157">
        <v>25.2</v>
      </c>
      <c r="I171" s="158"/>
      <c r="L171" s="153"/>
      <c r="M171" s="159"/>
      <c r="N171" s="160"/>
      <c r="O171" s="160"/>
      <c r="P171" s="160"/>
      <c r="Q171" s="160"/>
      <c r="R171" s="160"/>
      <c r="S171" s="160"/>
      <c r="T171" s="161"/>
      <c r="AT171" s="155" t="s">
        <v>127</v>
      </c>
      <c r="AU171" s="155" t="s">
        <v>80</v>
      </c>
      <c r="AV171" s="13" t="s">
        <v>80</v>
      </c>
      <c r="AW171" s="13" t="s">
        <v>32</v>
      </c>
      <c r="AX171" s="13" t="s">
        <v>70</v>
      </c>
      <c r="AY171" s="155" t="s">
        <v>116</v>
      </c>
    </row>
    <row r="172" spans="1:65" s="14" customFormat="1">
      <c r="B172" s="162"/>
      <c r="D172" s="154" t="s">
        <v>127</v>
      </c>
      <c r="E172" s="163" t="s">
        <v>3</v>
      </c>
      <c r="F172" s="164" t="s">
        <v>129</v>
      </c>
      <c r="H172" s="165">
        <v>243.2</v>
      </c>
      <c r="I172" s="166"/>
      <c r="L172" s="162"/>
      <c r="M172" s="167"/>
      <c r="N172" s="168"/>
      <c r="O172" s="168"/>
      <c r="P172" s="168"/>
      <c r="Q172" s="168"/>
      <c r="R172" s="168"/>
      <c r="S172" s="168"/>
      <c r="T172" s="169"/>
      <c r="AT172" s="163" t="s">
        <v>127</v>
      </c>
      <c r="AU172" s="163" t="s">
        <v>80</v>
      </c>
      <c r="AV172" s="14" t="s">
        <v>123</v>
      </c>
      <c r="AW172" s="14" t="s">
        <v>32</v>
      </c>
      <c r="AX172" s="14" t="s">
        <v>78</v>
      </c>
      <c r="AY172" s="163" t="s">
        <v>116</v>
      </c>
    </row>
    <row r="173" spans="1:65" s="2" customFormat="1" ht="78" customHeight="1">
      <c r="A173" s="33"/>
      <c r="B173" s="134"/>
      <c r="C173" s="135" t="s">
        <v>237</v>
      </c>
      <c r="D173" s="135" t="s">
        <v>118</v>
      </c>
      <c r="E173" s="136" t="s">
        <v>238</v>
      </c>
      <c r="F173" s="137" t="s">
        <v>239</v>
      </c>
      <c r="G173" s="138" t="s">
        <v>121</v>
      </c>
      <c r="H173" s="139">
        <v>218</v>
      </c>
      <c r="I173" s="140"/>
      <c r="J173" s="141">
        <f>ROUND(I173*H173,2)</f>
        <v>0</v>
      </c>
      <c r="K173" s="137" t="s">
        <v>122</v>
      </c>
      <c r="L173" s="34"/>
      <c r="M173" s="142" t="s">
        <v>3</v>
      </c>
      <c r="N173" s="143" t="s">
        <v>41</v>
      </c>
      <c r="O173" s="54"/>
      <c r="P173" s="144">
        <f>O173*H173</f>
        <v>0</v>
      </c>
      <c r="Q173" s="144">
        <v>0.11162</v>
      </c>
      <c r="R173" s="144">
        <f>Q173*H173</f>
        <v>24.333159999999999</v>
      </c>
      <c r="S173" s="144">
        <v>0</v>
      </c>
      <c r="T173" s="145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46" t="s">
        <v>123</v>
      </c>
      <c r="AT173" s="146" t="s">
        <v>118</v>
      </c>
      <c r="AU173" s="146" t="s">
        <v>80</v>
      </c>
      <c r="AY173" s="18" t="s">
        <v>116</v>
      </c>
      <c r="BE173" s="147">
        <f>IF(N173="základní",J173,0)</f>
        <v>0</v>
      </c>
      <c r="BF173" s="147">
        <f>IF(N173="snížená",J173,0)</f>
        <v>0</v>
      </c>
      <c r="BG173" s="147">
        <f>IF(N173="zákl. přenesená",J173,0)</f>
        <v>0</v>
      </c>
      <c r="BH173" s="147">
        <f>IF(N173="sníž. přenesená",J173,0)</f>
        <v>0</v>
      </c>
      <c r="BI173" s="147">
        <f>IF(N173="nulová",J173,0)</f>
        <v>0</v>
      </c>
      <c r="BJ173" s="18" t="s">
        <v>78</v>
      </c>
      <c r="BK173" s="147">
        <f>ROUND(I173*H173,2)</f>
        <v>0</v>
      </c>
      <c r="BL173" s="18" t="s">
        <v>123</v>
      </c>
      <c r="BM173" s="146" t="s">
        <v>240</v>
      </c>
    </row>
    <row r="174" spans="1:65" s="2" customFormat="1">
      <c r="A174" s="33"/>
      <c r="B174" s="34"/>
      <c r="C174" s="33"/>
      <c r="D174" s="148" t="s">
        <v>125</v>
      </c>
      <c r="E174" s="33"/>
      <c r="F174" s="149" t="s">
        <v>241</v>
      </c>
      <c r="G174" s="33"/>
      <c r="H174" s="33"/>
      <c r="I174" s="150"/>
      <c r="J174" s="33"/>
      <c r="K174" s="33"/>
      <c r="L174" s="34"/>
      <c r="M174" s="151"/>
      <c r="N174" s="152"/>
      <c r="O174" s="54"/>
      <c r="P174" s="54"/>
      <c r="Q174" s="54"/>
      <c r="R174" s="54"/>
      <c r="S174" s="54"/>
      <c r="T174" s="55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8" t="s">
        <v>125</v>
      </c>
      <c r="AU174" s="18" t="s">
        <v>80</v>
      </c>
    </row>
    <row r="175" spans="1:65" s="2" customFormat="1" ht="16.5" customHeight="1">
      <c r="A175" s="33"/>
      <c r="B175" s="134"/>
      <c r="C175" s="185" t="s">
        <v>242</v>
      </c>
      <c r="D175" s="185" t="s">
        <v>188</v>
      </c>
      <c r="E175" s="186" t="s">
        <v>243</v>
      </c>
      <c r="F175" s="187" t="s">
        <v>244</v>
      </c>
      <c r="G175" s="188" t="s">
        <v>121</v>
      </c>
      <c r="H175" s="189">
        <v>224.54</v>
      </c>
      <c r="I175" s="190"/>
      <c r="J175" s="191">
        <f>ROUND(I175*H175,2)</f>
        <v>0</v>
      </c>
      <c r="K175" s="187" t="s">
        <v>122</v>
      </c>
      <c r="L175" s="192"/>
      <c r="M175" s="193" t="s">
        <v>3</v>
      </c>
      <c r="N175" s="194" t="s">
        <v>41</v>
      </c>
      <c r="O175" s="54"/>
      <c r="P175" s="144">
        <f>O175*H175</f>
        <v>0</v>
      </c>
      <c r="Q175" s="144">
        <v>0.17599999999999999</v>
      </c>
      <c r="R175" s="144">
        <f>Q175*H175</f>
        <v>39.519039999999997</v>
      </c>
      <c r="S175" s="144">
        <v>0</v>
      </c>
      <c r="T175" s="145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46" t="s">
        <v>168</v>
      </c>
      <c r="AT175" s="146" t="s">
        <v>188</v>
      </c>
      <c r="AU175" s="146" t="s">
        <v>80</v>
      </c>
      <c r="AY175" s="18" t="s">
        <v>116</v>
      </c>
      <c r="BE175" s="147">
        <f>IF(N175="základní",J175,0)</f>
        <v>0</v>
      </c>
      <c r="BF175" s="147">
        <f>IF(N175="snížená",J175,0)</f>
        <v>0</v>
      </c>
      <c r="BG175" s="147">
        <f>IF(N175="zákl. přenesená",J175,0)</f>
        <v>0</v>
      </c>
      <c r="BH175" s="147">
        <f>IF(N175="sníž. přenesená",J175,0)</f>
        <v>0</v>
      </c>
      <c r="BI175" s="147">
        <f>IF(N175="nulová",J175,0)</f>
        <v>0</v>
      </c>
      <c r="BJ175" s="18" t="s">
        <v>78</v>
      </c>
      <c r="BK175" s="147">
        <f>ROUND(I175*H175,2)</f>
        <v>0</v>
      </c>
      <c r="BL175" s="18" t="s">
        <v>123</v>
      </c>
      <c r="BM175" s="146" t="s">
        <v>245</v>
      </c>
    </row>
    <row r="176" spans="1:65" s="13" customFormat="1">
      <c r="B176" s="153"/>
      <c r="D176" s="154" t="s">
        <v>127</v>
      </c>
      <c r="F176" s="156" t="s">
        <v>246</v>
      </c>
      <c r="H176" s="157">
        <v>224.54</v>
      </c>
      <c r="I176" s="158"/>
      <c r="L176" s="153"/>
      <c r="M176" s="159"/>
      <c r="N176" s="160"/>
      <c r="O176" s="160"/>
      <c r="P176" s="160"/>
      <c r="Q176" s="160"/>
      <c r="R176" s="160"/>
      <c r="S176" s="160"/>
      <c r="T176" s="161"/>
      <c r="AT176" s="155" t="s">
        <v>127</v>
      </c>
      <c r="AU176" s="155" t="s">
        <v>80</v>
      </c>
      <c r="AV176" s="13" t="s">
        <v>80</v>
      </c>
      <c r="AW176" s="13" t="s">
        <v>4</v>
      </c>
      <c r="AX176" s="13" t="s">
        <v>78</v>
      </c>
      <c r="AY176" s="155" t="s">
        <v>116</v>
      </c>
    </row>
    <row r="177" spans="1:65" s="12" customFormat="1" ht="22.9" customHeight="1">
      <c r="B177" s="121"/>
      <c r="D177" s="122" t="s">
        <v>69</v>
      </c>
      <c r="E177" s="132" t="s">
        <v>168</v>
      </c>
      <c r="F177" s="132" t="s">
        <v>247</v>
      </c>
      <c r="I177" s="124"/>
      <c r="J177" s="133">
        <f>BK177</f>
        <v>0</v>
      </c>
      <c r="L177" s="121"/>
      <c r="M177" s="126"/>
      <c r="N177" s="127"/>
      <c r="O177" s="127"/>
      <c r="P177" s="128">
        <f>SUM(P178:P190)</f>
        <v>0</v>
      </c>
      <c r="Q177" s="127"/>
      <c r="R177" s="128">
        <f>SUM(R178:R190)</f>
        <v>1.6832</v>
      </c>
      <c r="S177" s="127"/>
      <c r="T177" s="129">
        <f>SUM(T178:T190)</f>
        <v>0</v>
      </c>
      <c r="AR177" s="122" t="s">
        <v>78</v>
      </c>
      <c r="AT177" s="130" t="s">
        <v>69</v>
      </c>
      <c r="AU177" s="130" t="s">
        <v>78</v>
      </c>
      <c r="AY177" s="122" t="s">
        <v>116</v>
      </c>
      <c r="BK177" s="131">
        <f>SUM(BK178:BK190)</f>
        <v>0</v>
      </c>
    </row>
    <row r="178" spans="1:65" s="2" customFormat="1" ht="16.5" customHeight="1">
      <c r="A178" s="33"/>
      <c r="B178" s="134"/>
      <c r="C178" s="135" t="s">
        <v>8</v>
      </c>
      <c r="D178" s="135" t="s">
        <v>118</v>
      </c>
      <c r="E178" s="136" t="s">
        <v>248</v>
      </c>
      <c r="F178" s="137" t="s">
        <v>249</v>
      </c>
      <c r="G178" s="138" t="s">
        <v>250</v>
      </c>
      <c r="H178" s="139">
        <v>3</v>
      </c>
      <c r="I178" s="140"/>
      <c r="J178" s="141">
        <f>ROUND(I178*H178,2)</f>
        <v>0</v>
      </c>
      <c r="K178" s="137" t="s">
        <v>251</v>
      </c>
      <c r="L178" s="34"/>
      <c r="M178" s="142" t="s">
        <v>3</v>
      </c>
      <c r="N178" s="143" t="s">
        <v>41</v>
      </c>
      <c r="O178" s="54"/>
      <c r="P178" s="144">
        <f>O178*H178</f>
        <v>0</v>
      </c>
      <c r="Q178" s="144">
        <v>0</v>
      </c>
      <c r="R178" s="144">
        <f>Q178*H178</f>
        <v>0</v>
      </c>
      <c r="S178" s="144">
        <v>0</v>
      </c>
      <c r="T178" s="145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46" t="s">
        <v>123</v>
      </c>
      <c r="AT178" s="146" t="s">
        <v>118</v>
      </c>
      <c r="AU178" s="146" t="s">
        <v>80</v>
      </c>
      <c r="AY178" s="18" t="s">
        <v>116</v>
      </c>
      <c r="BE178" s="147">
        <f>IF(N178="základní",J178,0)</f>
        <v>0</v>
      </c>
      <c r="BF178" s="147">
        <f>IF(N178="snížená",J178,0)</f>
        <v>0</v>
      </c>
      <c r="BG178" s="147">
        <f>IF(N178="zákl. přenesená",J178,0)</f>
        <v>0</v>
      </c>
      <c r="BH178" s="147">
        <f>IF(N178="sníž. přenesená",J178,0)</f>
        <v>0</v>
      </c>
      <c r="BI178" s="147">
        <f>IF(N178="nulová",J178,0)</f>
        <v>0</v>
      </c>
      <c r="BJ178" s="18" t="s">
        <v>78</v>
      </c>
      <c r="BK178" s="147">
        <f>ROUND(I178*H178,2)</f>
        <v>0</v>
      </c>
      <c r="BL178" s="18" t="s">
        <v>123</v>
      </c>
      <c r="BM178" s="146" t="s">
        <v>252</v>
      </c>
    </row>
    <row r="179" spans="1:65" s="15" customFormat="1">
      <c r="B179" s="170"/>
      <c r="D179" s="154" t="s">
        <v>127</v>
      </c>
      <c r="E179" s="171" t="s">
        <v>3</v>
      </c>
      <c r="F179" s="172" t="s">
        <v>253</v>
      </c>
      <c r="H179" s="171" t="s">
        <v>3</v>
      </c>
      <c r="I179" s="173"/>
      <c r="L179" s="170"/>
      <c r="M179" s="174"/>
      <c r="N179" s="175"/>
      <c r="O179" s="175"/>
      <c r="P179" s="175"/>
      <c r="Q179" s="175"/>
      <c r="R179" s="175"/>
      <c r="S179" s="175"/>
      <c r="T179" s="176"/>
      <c r="AT179" s="171" t="s">
        <v>127</v>
      </c>
      <c r="AU179" s="171" t="s">
        <v>80</v>
      </c>
      <c r="AV179" s="15" t="s">
        <v>78</v>
      </c>
      <c r="AW179" s="15" t="s">
        <v>32</v>
      </c>
      <c r="AX179" s="15" t="s">
        <v>70</v>
      </c>
      <c r="AY179" s="171" t="s">
        <v>116</v>
      </c>
    </row>
    <row r="180" spans="1:65" s="13" customFormat="1">
      <c r="B180" s="153"/>
      <c r="D180" s="154" t="s">
        <v>127</v>
      </c>
      <c r="E180" s="155" t="s">
        <v>3</v>
      </c>
      <c r="F180" s="156" t="s">
        <v>134</v>
      </c>
      <c r="H180" s="157">
        <v>3</v>
      </c>
      <c r="I180" s="158"/>
      <c r="L180" s="153"/>
      <c r="M180" s="159"/>
      <c r="N180" s="160"/>
      <c r="O180" s="160"/>
      <c r="P180" s="160"/>
      <c r="Q180" s="160"/>
      <c r="R180" s="160"/>
      <c r="S180" s="160"/>
      <c r="T180" s="161"/>
      <c r="AT180" s="155" t="s">
        <v>127</v>
      </c>
      <c r="AU180" s="155" t="s">
        <v>80</v>
      </c>
      <c r="AV180" s="13" t="s">
        <v>80</v>
      </c>
      <c r="AW180" s="13" t="s">
        <v>32</v>
      </c>
      <c r="AX180" s="13" t="s">
        <v>70</v>
      </c>
      <c r="AY180" s="155" t="s">
        <v>116</v>
      </c>
    </row>
    <row r="181" spans="1:65" s="14" customFormat="1">
      <c r="B181" s="162"/>
      <c r="D181" s="154" t="s">
        <v>127</v>
      </c>
      <c r="E181" s="163" t="s">
        <v>3</v>
      </c>
      <c r="F181" s="164" t="s">
        <v>129</v>
      </c>
      <c r="H181" s="165">
        <v>3</v>
      </c>
      <c r="I181" s="166"/>
      <c r="L181" s="162"/>
      <c r="M181" s="167"/>
      <c r="N181" s="168"/>
      <c r="O181" s="168"/>
      <c r="P181" s="168"/>
      <c r="Q181" s="168"/>
      <c r="R181" s="168"/>
      <c r="S181" s="168"/>
      <c r="T181" s="169"/>
      <c r="AT181" s="163" t="s">
        <v>127</v>
      </c>
      <c r="AU181" s="163" t="s">
        <v>80</v>
      </c>
      <c r="AV181" s="14" t="s">
        <v>123</v>
      </c>
      <c r="AW181" s="14" t="s">
        <v>32</v>
      </c>
      <c r="AX181" s="14" t="s">
        <v>78</v>
      </c>
      <c r="AY181" s="163" t="s">
        <v>116</v>
      </c>
    </row>
    <row r="182" spans="1:65" s="2" customFormat="1" ht="16.5" customHeight="1">
      <c r="A182" s="33"/>
      <c r="B182" s="134"/>
      <c r="C182" s="135" t="s">
        <v>254</v>
      </c>
      <c r="D182" s="135" t="s">
        <v>118</v>
      </c>
      <c r="E182" s="136" t="s">
        <v>255</v>
      </c>
      <c r="F182" s="137" t="s">
        <v>256</v>
      </c>
      <c r="G182" s="138" t="s">
        <v>250</v>
      </c>
      <c r="H182" s="139">
        <v>3</v>
      </c>
      <c r="I182" s="140"/>
      <c r="J182" s="141">
        <f>ROUND(I182*H182,2)</f>
        <v>0</v>
      </c>
      <c r="K182" s="137" t="s">
        <v>251</v>
      </c>
      <c r="L182" s="34"/>
      <c r="M182" s="142" t="s">
        <v>3</v>
      </c>
      <c r="N182" s="143" t="s">
        <v>41</v>
      </c>
      <c r="O182" s="54"/>
      <c r="P182" s="144">
        <f>O182*H182</f>
        <v>0</v>
      </c>
      <c r="Q182" s="144">
        <v>0</v>
      </c>
      <c r="R182" s="144">
        <f>Q182*H182</f>
        <v>0</v>
      </c>
      <c r="S182" s="144">
        <v>0</v>
      </c>
      <c r="T182" s="145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46" t="s">
        <v>123</v>
      </c>
      <c r="AT182" s="146" t="s">
        <v>118</v>
      </c>
      <c r="AU182" s="146" t="s">
        <v>80</v>
      </c>
      <c r="AY182" s="18" t="s">
        <v>116</v>
      </c>
      <c r="BE182" s="147">
        <f>IF(N182="základní",J182,0)</f>
        <v>0</v>
      </c>
      <c r="BF182" s="147">
        <f>IF(N182="snížená",J182,0)</f>
        <v>0</v>
      </c>
      <c r="BG182" s="147">
        <f>IF(N182="zákl. přenesená",J182,0)</f>
        <v>0</v>
      </c>
      <c r="BH182" s="147">
        <f>IF(N182="sníž. přenesená",J182,0)</f>
        <v>0</v>
      </c>
      <c r="BI182" s="147">
        <f>IF(N182="nulová",J182,0)</f>
        <v>0</v>
      </c>
      <c r="BJ182" s="18" t="s">
        <v>78</v>
      </c>
      <c r="BK182" s="147">
        <f>ROUND(I182*H182,2)</f>
        <v>0</v>
      </c>
      <c r="BL182" s="18" t="s">
        <v>123</v>
      </c>
      <c r="BM182" s="146" t="s">
        <v>257</v>
      </c>
    </row>
    <row r="183" spans="1:65" s="15" customFormat="1" ht="22.5">
      <c r="B183" s="170"/>
      <c r="D183" s="154" t="s">
        <v>127</v>
      </c>
      <c r="E183" s="171" t="s">
        <v>3</v>
      </c>
      <c r="F183" s="172" t="s">
        <v>258</v>
      </c>
      <c r="H183" s="171" t="s">
        <v>3</v>
      </c>
      <c r="I183" s="173"/>
      <c r="L183" s="170"/>
      <c r="M183" s="174"/>
      <c r="N183" s="175"/>
      <c r="O183" s="175"/>
      <c r="P183" s="175"/>
      <c r="Q183" s="175"/>
      <c r="R183" s="175"/>
      <c r="S183" s="175"/>
      <c r="T183" s="176"/>
      <c r="AT183" s="171" t="s">
        <v>127</v>
      </c>
      <c r="AU183" s="171" t="s">
        <v>80</v>
      </c>
      <c r="AV183" s="15" t="s">
        <v>78</v>
      </c>
      <c r="AW183" s="15" t="s">
        <v>32</v>
      </c>
      <c r="AX183" s="15" t="s">
        <v>70</v>
      </c>
      <c r="AY183" s="171" t="s">
        <v>116</v>
      </c>
    </row>
    <row r="184" spans="1:65" s="13" customFormat="1">
      <c r="B184" s="153"/>
      <c r="D184" s="154" t="s">
        <v>127</v>
      </c>
      <c r="E184" s="155" t="s">
        <v>3</v>
      </c>
      <c r="F184" s="156" t="s">
        <v>134</v>
      </c>
      <c r="H184" s="157">
        <v>3</v>
      </c>
      <c r="I184" s="158"/>
      <c r="L184" s="153"/>
      <c r="M184" s="159"/>
      <c r="N184" s="160"/>
      <c r="O184" s="160"/>
      <c r="P184" s="160"/>
      <c r="Q184" s="160"/>
      <c r="R184" s="160"/>
      <c r="S184" s="160"/>
      <c r="T184" s="161"/>
      <c r="AT184" s="155" t="s">
        <v>127</v>
      </c>
      <c r="AU184" s="155" t="s">
        <v>80</v>
      </c>
      <c r="AV184" s="13" t="s">
        <v>80</v>
      </c>
      <c r="AW184" s="13" t="s">
        <v>32</v>
      </c>
      <c r="AX184" s="13" t="s">
        <v>70</v>
      </c>
      <c r="AY184" s="155" t="s">
        <v>116</v>
      </c>
    </row>
    <row r="185" spans="1:65" s="14" customFormat="1">
      <c r="B185" s="162"/>
      <c r="D185" s="154" t="s">
        <v>127</v>
      </c>
      <c r="E185" s="163" t="s">
        <v>3</v>
      </c>
      <c r="F185" s="164" t="s">
        <v>129</v>
      </c>
      <c r="H185" s="165">
        <v>3</v>
      </c>
      <c r="I185" s="166"/>
      <c r="L185" s="162"/>
      <c r="M185" s="167"/>
      <c r="N185" s="168"/>
      <c r="O185" s="168"/>
      <c r="P185" s="168"/>
      <c r="Q185" s="168"/>
      <c r="R185" s="168"/>
      <c r="S185" s="168"/>
      <c r="T185" s="169"/>
      <c r="AT185" s="163" t="s">
        <v>127</v>
      </c>
      <c r="AU185" s="163" t="s">
        <v>80</v>
      </c>
      <c r="AV185" s="14" t="s">
        <v>123</v>
      </c>
      <c r="AW185" s="14" t="s">
        <v>32</v>
      </c>
      <c r="AX185" s="14" t="s">
        <v>78</v>
      </c>
      <c r="AY185" s="163" t="s">
        <v>116</v>
      </c>
    </row>
    <row r="186" spans="1:65" s="2" customFormat="1" ht="24.2" customHeight="1">
      <c r="A186" s="33"/>
      <c r="B186" s="134"/>
      <c r="C186" s="135" t="s">
        <v>259</v>
      </c>
      <c r="D186" s="135" t="s">
        <v>118</v>
      </c>
      <c r="E186" s="136" t="s">
        <v>260</v>
      </c>
      <c r="F186" s="137" t="s">
        <v>261</v>
      </c>
      <c r="G186" s="138" t="s">
        <v>262</v>
      </c>
      <c r="H186" s="139">
        <v>4</v>
      </c>
      <c r="I186" s="140"/>
      <c r="J186" s="141">
        <f>ROUND(I186*H186,2)</f>
        <v>0</v>
      </c>
      <c r="K186" s="137" t="s">
        <v>122</v>
      </c>
      <c r="L186" s="34"/>
      <c r="M186" s="142" t="s">
        <v>3</v>
      </c>
      <c r="N186" s="143" t="s">
        <v>41</v>
      </c>
      <c r="O186" s="54"/>
      <c r="P186" s="144">
        <f>O186*H186</f>
        <v>0</v>
      </c>
      <c r="Q186" s="144">
        <v>0.42080000000000001</v>
      </c>
      <c r="R186" s="144">
        <f>Q186*H186</f>
        <v>1.6832</v>
      </c>
      <c r="S186" s="144">
        <v>0</v>
      </c>
      <c r="T186" s="145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46" t="s">
        <v>123</v>
      </c>
      <c r="AT186" s="146" t="s">
        <v>118</v>
      </c>
      <c r="AU186" s="146" t="s">
        <v>80</v>
      </c>
      <c r="AY186" s="18" t="s">
        <v>116</v>
      </c>
      <c r="BE186" s="147">
        <f>IF(N186="základní",J186,0)</f>
        <v>0</v>
      </c>
      <c r="BF186" s="147">
        <f>IF(N186="snížená",J186,0)</f>
        <v>0</v>
      </c>
      <c r="BG186" s="147">
        <f>IF(N186="zákl. přenesená",J186,0)</f>
        <v>0</v>
      </c>
      <c r="BH186" s="147">
        <f>IF(N186="sníž. přenesená",J186,0)</f>
        <v>0</v>
      </c>
      <c r="BI186" s="147">
        <f>IF(N186="nulová",J186,0)</f>
        <v>0</v>
      </c>
      <c r="BJ186" s="18" t="s">
        <v>78</v>
      </c>
      <c r="BK186" s="147">
        <f>ROUND(I186*H186,2)</f>
        <v>0</v>
      </c>
      <c r="BL186" s="18" t="s">
        <v>123</v>
      </c>
      <c r="BM186" s="146" t="s">
        <v>263</v>
      </c>
    </row>
    <row r="187" spans="1:65" s="2" customFormat="1">
      <c r="A187" s="33"/>
      <c r="B187" s="34"/>
      <c r="C187" s="33"/>
      <c r="D187" s="148" t="s">
        <v>125</v>
      </c>
      <c r="E187" s="33"/>
      <c r="F187" s="149" t="s">
        <v>264</v>
      </c>
      <c r="G187" s="33"/>
      <c r="H187" s="33"/>
      <c r="I187" s="150"/>
      <c r="J187" s="33"/>
      <c r="K187" s="33"/>
      <c r="L187" s="34"/>
      <c r="M187" s="151"/>
      <c r="N187" s="152"/>
      <c r="O187" s="54"/>
      <c r="P187" s="54"/>
      <c r="Q187" s="54"/>
      <c r="R187" s="54"/>
      <c r="S187" s="54"/>
      <c r="T187" s="55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8" t="s">
        <v>125</v>
      </c>
      <c r="AU187" s="18" t="s">
        <v>80</v>
      </c>
    </row>
    <row r="188" spans="1:65" s="15" customFormat="1">
      <c r="B188" s="170"/>
      <c r="D188" s="154" t="s">
        <v>127</v>
      </c>
      <c r="E188" s="171" t="s">
        <v>3</v>
      </c>
      <c r="F188" s="172" t="s">
        <v>265</v>
      </c>
      <c r="H188" s="171" t="s">
        <v>3</v>
      </c>
      <c r="I188" s="173"/>
      <c r="L188" s="170"/>
      <c r="M188" s="174"/>
      <c r="N188" s="175"/>
      <c r="O188" s="175"/>
      <c r="P188" s="175"/>
      <c r="Q188" s="175"/>
      <c r="R188" s="175"/>
      <c r="S188" s="175"/>
      <c r="T188" s="176"/>
      <c r="AT188" s="171" t="s">
        <v>127</v>
      </c>
      <c r="AU188" s="171" t="s">
        <v>80</v>
      </c>
      <c r="AV188" s="15" t="s">
        <v>78</v>
      </c>
      <c r="AW188" s="15" t="s">
        <v>32</v>
      </c>
      <c r="AX188" s="15" t="s">
        <v>70</v>
      </c>
      <c r="AY188" s="171" t="s">
        <v>116</v>
      </c>
    </row>
    <row r="189" spans="1:65" s="13" customFormat="1">
      <c r="B189" s="153"/>
      <c r="D189" s="154" t="s">
        <v>127</v>
      </c>
      <c r="E189" s="155" t="s">
        <v>3</v>
      </c>
      <c r="F189" s="156" t="s">
        <v>123</v>
      </c>
      <c r="H189" s="157">
        <v>4</v>
      </c>
      <c r="I189" s="158"/>
      <c r="L189" s="153"/>
      <c r="M189" s="159"/>
      <c r="N189" s="160"/>
      <c r="O189" s="160"/>
      <c r="P189" s="160"/>
      <c r="Q189" s="160"/>
      <c r="R189" s="160"/>
      <c r="S189" s="160"/>
      <c r="T189" s="161"/>
      <c r="AT189" s="155" t="s">
        <v>127</v>
      </c>
      <c r="AU189" s="155" t="s">
        <v>80</v>
      </c>
      <c r="AV189" s="13" t="s">
        <v>80</v>
      </c>
      <c r="AW189" s="13" t="s">
        <v>32</v>
      </c>
      <c r="AX189" s="13" t="s">
        <v>70</v>
      </c>
      <c r="AY189" s="155" t="s">
        <v>116</v>
      </c>
    </row>
    <row r="190" spans="1:65" s="14" customFormat="1">
      <c r="B190" s="162"/>
      <c r="D190" s="154" t="s">
        <v>127</v>
      </c>
      <c r="E190" s="163" t="s">
        <v>3</v>
      </c>
      <c r="F190" s="164" t="s">
        <v>129</v>
      </c>
      <c r="H190" s="165">
        <v>4</v>
      </c>
      <c r="I190" s="166"/>
      <c r="L190" s="162"/>
      <c r="M190" s="167"/>
      <c r="N190" s="168"/>
      <c r="O190" s="168"/>
      <c r="P190" s="168"/>
      <c r="Q190" s="168"/>
      <c r="R190" s="168"/>
      <c r="S190" s="168"/>
      <c r="T190" s="169"/>
      <c r="AT190" s="163" t="s">
        <v>127</v>
      </c>
      <c r="AU190" s="163" t="s">
        <v>80</v>
      </c>
      <c r="AV190" s="14" t="s">
        <v>123</v>
      </c>
      <c r="AW190" s="14" t="s">
        <v>32</v>
      </c>
      <c r="AX190" s="14" t="s">
        <v>78</v>
      </c>
      <c r="AY190" s="163" t="s">
        <v>116</v>
      </c>
    </row>
    <row r="191" spans="1:65" s="12" customFormat="1" ht="22.9" customHeight="1">
      <c r="B191" s="121"/>
      <c r="D191" s="122" t="s">
        <v>69</v>
      </c>
      <c r="E191" s="132" t="s">
        <v>173</v>
      </c>
      <c r="F191" s="132" t="s">
        <v>266</v>
      </c>
      <c r="I191" s="124"/>
      <c r="J191" s="133">
        <f>BK191</f>
        <v>0</v>
      </c>
      <c r="L191" s="121"/>
      <c r="M191" s="126"/>
      <c r="N191" s="127"/>
      <c r="O191" s="127"/>
      <c r="P191" s="128">
        <f>SUM(P192:P208)</f>
        <v>0</v>
      </c>
      <c r="Q191" s="127"/>
      <c r="R191" s="128">
        <f>SUM(R192:R208)</f>
        <v>15.848396400000002</v>
      </c>
      <c r="S191" s="127"/>
      <c r="T191" s="129">
        <f>SUM(T192:T208)</f>
        <v>0</v>
      </c>
      <c r="AR191" s="122" t="s">
        <v>78</v>
      </c>
      <c r="AT191" s="130" t="s">
        <v>69</v>
      </c>
      <c r="AU191" s="130" t="s">
        <v>78</v>
      </c>
      <c r="AY191" s="122" t="s">
        <v>116</v>
      </c>
      <c r="BK191" s="131">
        <f>SUM(BK192:BK208)</f>
        <v>0</v>
      </c>
    </row>
    <row r="192" spans="1:65" s="2" customFormat="1" ht="49.15" customHeight="1">
      <c r="A192" s="33"/>
      <c r="B192" s="134"/>
      <c r="C192" s="135" t="s">
        <v>267</v>
      </c>
      <c r="D192" s="135" t="s">
        <v>118</v>
      </c>
      <c r="E192" s="136" t="s">
        <v>268</v>
      </c>
      <c r="F192" s="137" t="s">
        <v>269</v>
      </c>
      <c r="G192" s="138" t="s">
        <v>142</v>
      </c>
      <c r="H192" s="139">
        <v>54</v>
      </c>
      <c r="I192" s="140"/>
      <c r="J192" s="141">
        <f>ROUND(I192*H192,2)</f>
        <v>0</v>
      </c>
      <c r="K192" s="137" t="s">
        <v>122</v>
      </c>
      <c r="L192" s="34"/>
      <c r="M192" s="142" t="s">
        <v>3</v>
      </c>
      <c r="N192" s="143" t="s">
        <v>41</v>
      </c>
      <c r="O192" s="54"/>
      <c r="P192" s="144">
        <f>O192*H192</f>
        <v>0</v>
      </c>
      <c r="Q192" s="144">
        <v>0.1295</v>
      </c>
      <c r="R192" s="144">
        <f>Q192*H192</f>
        <v>6.9930000000000003</v>
      </c>
      <c r="S192" s="144">
        <v>0</v>
      </c>
      <c r="T192" s="145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46" t="s">
        <v>123</v>
      </c>
      <c r="AT192" s="146" t="s">
        <v>118</v>
      </c>
      <c r="AU192" s="146" t="s">
        <v>80</v>
      </c>
      <c r="AY192" s="18" t="s">
        <v>116</v>
      </c>
      <c r="BE192" s="147">
        <f>IF(N192="základní",J192,0)</f>
        <v>0</v>
      </c>
      <c r="BF192" s="147">
        <f>IF(N192="snížená",J192,0)</f>
        <v>0</v>
      </c>
      <c r="BG192" s="147">
        <f>IF(N192="zákl. přenesená",J192,0)</f>
        <v>0</v>
      </c>
      <c r="BH192" s="147">
        <f>IF(N192="sníž. přenesená",J192,0)</f>
        <v>0</v>
      </c>
      <c r="BI192" s="147">
        <f>IF(N192="nulová",J192,0)</f>
        <v>0</v>
      </c>
      <c r="BJ192" s="18" t="s">
        <v>78</v>
      </c>
      <c r="BK192" s="147">
        <f>ROUND(I192*H192,2)</f>
        <v>0</v>
      </c>
      <c r="BL192" s="18" t="s">
        <v>123</v>
      </c>
      <c r="BM192" s="146" t="s">
        <v>270</v>
      </c>
    </row>
    <row r="193" spans="1:65" s="2" customFormat="1">
      <c r="A193" s="33"/>
      <c r="B193" s="34"/>
      <c r="C193" s="33"/>
      <c r="D193" s="148" t="s">
        <v>125</v>
      </c>
      <c r="E193" s="33"/>
      <c r="F193" s="149" t="s">
        <v>271</v>
      </c>
      <c r="G193" s="33"/>
      <c r="H193" s="33"/>
      <c r="I193" s="150"/>
      <c r="J193" s="33"/>
      <c r="K193" s="33"/>
      <c r="L193" s="34"/>
      <c r="M193" s="151"/>
      <c r="N193" s="152"/>
      <c r="O193" s="54"/>
      <c r="P193" s="54"/>
      <c r="Q193" s="54"/>
      <c r="R193" s="54"/>
      <c r="S193" s="54"/>
      <c r="T193" s="55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8" t="s">
        <v>125</v>
      </c>
      <c r="AU193" s="18" t="s">
        <v>80</v>
      </c>
    </row>
    <row r="194" spans="1:65" s="13" customFormat="1">
      <c r="B194" s="153"/>
      <c r="D194" s="154" t="s">
        <v>127</v>
      </c>
      <c r="E194" s="155" t="s">
        <v>3</v>
      </c>
      <c r="F194" s="156" t="s">
        <v>145</v>
      </c>
      <c r="H194" s="157">
        <v>54</v>
      </c>
      <c r="I194" s="158"/>
      <c r="L194" s="153"/>
      <c r="M194" s="159"/>
      <c r="N194" s="160"/>
      <c r="O194" s="160"/>
      <c r="P194" s="160"/>
      <c r="Q194" s="160"/>
      <c r="R194" s="160"/>
      <c r="S194" s="160"/>
      <c r="T194" s="161"/>
      <c r="AT194" s="155" t="s">
        <v>127</v>
      </c>
      <c r="AU194" s="155" t="s">
        <v>80</v>
      </c>
      <c r="AV194" s="13" t="s">
        <v>80</v>
      </c>
      <c r="AW194" s="13" t="s">
        <v>32</v>
      </c>
      <c r="AX194" s="13" t="s">
        <v>70</v>
      </c>
      <c r="AY194" s="155" t="s">
        <v>116</v>
      </c>
    </row>
    <row r="195" spans="1:65" s="14" customFormat="1">
      <c r="B195" s="162"/>
      <c r="D195" s="154" t="s">
        <v>127</v>
      </c>
      <c r="E195" s="163" t="s">
        <v>3</v>
      </c>
      <c r="F195" s="164" t="s">
        <v>129</v>
      </c>
      <c r="H195" s="165">
        <v>54</v>
      </c>
      <c r="I195" s="166"/>
      <c r="L195" s="162"/>
      <c r="M195" s="167"/>
      <c r="N195" s="168"/>
      <c r="O195" s="168"/>
      <c r="P195" s="168"/>
      <c r="Q195" s="168"/>
      <c r="R195" s="168"/>
      <c r="S195" s="168"/>
      <c r="T195" s="169"/>
      <c r="AT195" s="163" t="s">
        <v>127</v>
      </c>
      <c r="AU195" s="163" t="s">
        <v>80</v>
      </c>
      <c r="AV195" s="14" t="s">
        <v>123</v>
      </c>
      <c r="AW195" s="14" t="s">
        <v>32</v>
      </c>
      <c r="AX195" s="14" t="s">
        <v>78</v>
      </c>
      <c r="AY195" s="163" t="s">
        <v>116</v>
      </c>
    </row>
    <row r="196" spans="1:65" s="2" customFormat="1" ht="16.5" customHeight="1">
      <c r="A196" s="33"/>
      <c r="B196" s="134"/>
      <c r="C196" s="185" t="s">
        <v>272</v>
      </c>
      <c r="D196" s="185" t="s">
        <v>188</v>
      </c>
      <c r="E196" s="186" t="s">
        <v>273</v>
      </c>
      <c r="F196" s="187" t="s">
        <v>274</v>
      </c>
      <c r="G196" s="188" t="s">
        <v>142</v>
      </c>
      <c r="H196" s="189">
        <v>55.62</v>
      </c>
      <c r="I196" s="190"/>
      <c r="J196" s="191">
        <f>ROUND(I196*H196,2)</f>
        <v>0</v>
      </c>
      <c r="K196" s="187" t="s">
        <v>122</v>
      </c>
      <c r="L196" s="192"/>
      <c r="M196" s="193" t="s">
        <v>3</v>
      </c>
      <c r="N196" s="194" t="s">
        <v>41</v>
      </c>
      <c r="O196" s="54"/>
      <c r="P196" s="144">
        <f>O196*H196</f>
        <v>0</v>
      </c>
      <c r="Q196" s="144">
        <v>5.6120000000000003E-2</v>
      </c>
      <c r="R196" s="144">
        <f>Q196*H196</f>
        <v>3.1213944000000002</v>
      </c>
      <c r="S196" s="144">
        <v>0</v>
      </c>
      <c r="T196" s="145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46" t="s">
        <v>168</v>
      </c>
      <c r="AT196" s="146" t="s">
        <v>188</v>
      </c>
      <c r="AU196" s="146" t="s">
        <v>80</v>
      </c>
      <c r="AY196" s="18" t="s">
        <v>116</v>
      </c>
      <c r="BE196" s="147">
        <f>IF(N196="základní",J196,0)</f>
        <v>0</v>
      </c>
      <c r="BF196" s="147">
        <f>IF(N196="snížená",J196,0)</f>
        <v>0</v>
      </c>
      <c r="BG196" s="147">
        <f>IF(N196="zákl. přenesená",J196,0)</f>
        <v>0</v>
      </c>
      <c r="BH196" s="147">
        <f>IF(N196="sníž. přenesená",J196,0)</f>
        <v>0</v>
      </c>
      <c r="BI196" s="147">
        <f>IF(N196="nulová",J196,0)</f>
        <v>0</v>
      </c>
      <c r="BJ196" s="18" t="s">
        <v>78</v>
      </c>
      <c r="BK196" s="147">
        <f>ROUND(I196*H196,2)</f>
        <v>0</v>
      </c>
      <c r="BL196" s="18" t="s">
        <v>123</v>
      </c>
      <c r="BM196" s="146" t="s">
        <v>275</v>
      </c>
    </row>
    <row r="197" spans="1:65" s="13" customFormat="1">
      <c r="B197" s="153"/>
      <c r="D197" s="154" t="s">
        <v>127</v>
      </c>
      <c r="F197" s="156" t="s">
        <v>276</v>
      </c>
      <c r="H197" s="157">
        <v>55.62</v>
      </c>
      <c r="I197" s="158"/>
      <c r="L197" s="153"/>
      <c r="M197" s="159"/>
      <c r="N197" s="160"/>
      <c r="O197" s="160"/>
      <c r="P197" s="160"/>
      <c r="Q197" s="160"/>
      <c r="R197" s="160"/>
      <c r="S197" s="160"/>
      <c r="T197" s="161"/>
      <c r="AT197" s="155" t="s">
        <v>127</v>
      </c>
      <c r="AU197" s="155" t="s">
        <v>80</v>
      </c>
      <c r="AV197" s="13" t="s">
        <v>80</v>
      </c>
      <c r="AW197" s="13" t="s">
        <v>4</v>
      </c>
      <c r="AX197" s="13" t="s">
        <v>78</v>
      </c>
      <c r="AY197" s="155" t="s">
        <v>116</v>
      </c>
    </row>
    <row r="198" spans="1:65" s="2" customFormat="1" ht="24.2" customHeight="1">
      <c r="A198" s="33"/>
      <c r="B198" s="134"/>
      <c r="C198" s="135" t="s">
        <v>277</v>
      </c>
      <c r="D198" s="135" t="s">
        <v>118</v>
      </c>
      <c r="E198" s="136" t="s">
        <v>278</v>
      </c>
      <c r="F198" s="137" t="s">
        <v>279</v>
      </c>
      <c r="G198" s="138" t="s">
        <v>142</v>
      </c>
      <c r="H198" s="139">
        <v>18.2</v>
      </c>
      <c r="I198" s="140"/>
      <c r="J198" s="141">
        <f>ROUND(I198*H198,2)</f>
        <v>0</v>
      </c>
      <c r="K198" s="137" t="s">
        <v>122</v>
      </c>
      <c r="L198" s="34"/>
      <c r="M198" s="142" t="s">
        <v>3</v>
      </c>
      <c r="N198" s="143" t="s">
        <v>41</v>
      </c>
      <c r="O198" s="54"/>
      <c r="P198" s="144">
        <f>O198*H198</f>
        <v>0</v>
      </c>
      <c r="Q198" s="144">
        <v>0.29221000000000003</v>
      </c>
      <c r="R198" s="144">
        <f>Q198*H198</f>
        <v>5.3182220000000004</v>
      </c>
      <c r="S198" s="144">
        <v>0</v>
      </c>
      <c r="T198" s="145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46" t="s">
        <v>123</v>
      </c>
      <c r="AT198" s="146" t="s">
        <v>118</v>
      </c>
      <c r="AU198" s="146" t="s">
        <v>80</v>
      </c>
      <c r="AY198" s="18" t="s">
        <v>116</v>
      </c>
      <c r="BE198" s="147">
        <f>IF(N198="základní",J198,0)</f>
        <v>0</v>
      </c>
      <c r="BF198" s="147">
        <f>IF(N198="snížená",J198,0)</f>
        <v>0</v>
      </c>
      <c r="BG198" s="147">
        <f>IF(N198="zákl. přenesená",J198,0)</f>
        <v>0</v>
      </c>
      <c r="BH198" s="147">
        <f>IF(N198="sníž. přenesená",J198,0)</f>
        <v>0</v>
      </c>
      <c r="BI198" s="147">
        <f>IF(N198="nulová",J198,0)</f>
        <v>0</v>
      </c>
      <c r="BJ198" s="18" t="s">
        <v>78</v>
      </c>
      <c r="BK198" s="147">
        <f>ROUND(I198*H198,2)</f>
        <v>0</v>
      </c>
      <c r="BL198" s="18" t="s">
        <v>123</v>
      </c>
      <c r="BM198" s="146" t="s">
        <v>280</v>
      </c>
    </row>
    <row r="199" spans="1:65" s="2" customFormat="1">
      <c r="A199" s="33"/>
      <c r="B199" s="34"/>
      <c r="C199" s="33"/>
      <c r="D199" s="148" t="s">
        <v>125</v>
      </c>
      <c r="E199" s="33"/>
      <c r="F199" s="149" t="s">
        <v>281</v>
      </c>
      <c r="G199" s="33"/>
      <c r="H199" s="33"/>
      <c r="I199" s="150"/>
      <c r="J199" s="33"/>
      <c r="K199" s="33"/>
      <c r="L199" s="34"/>
      <c r="M199" s="151"/>
      <c r="N199" s="152"/>
      <c r="O199" s="54"/>
      <c r="P199" s="54"/>
      <c r="Q199" s="54"/>
      <c r="R199" s="54"/>
      <c r="S199" s="54"/>
      <c r="T199" s="55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T199" s="18" t="s">
        <v>125</v>
      </c>
      <c r="AU199" s="18" t="s">
        <v>80</v>
      </c>
    </row>
    <row r="200" spans="1:65" s="13" customFormat="1">
      <c r="B200" s="153"/>
      <c r="D200" s="154" t="s">
        <v>127</v>
      </c>
      <c r="E200" s="155" t="s">
        <v>3</v>
      </c>
      <c r="F200" s="156" t="s">
        <v>282</v>
      </c>
      <c r="H200" s="157">
        <v>18.2</v>
      </c>
      <c r="I200" s="158"/>
      <c r="L200" s="153"/>
      <c r="M200" s="159"/>
      <c r="N200" s="160"/>
      <c r="O200" s="160"/>
      <c r="P200" s="160"/>
      <c r="Q200" s="160"/>
      <c r="R200" s="160"/>
      <c r="S200" s="160"/>
      <c r="T200" s="161"/>
      <c r="AT200" s="155" t="s">
        <v>127</v>
      </c>
      <c r="AU200" s="155" t="s">
        <v>80</v>
      </c>
      <c r="AV200" s="13" t="s">
        <v>80</v>
      </c>
      <c r="AW200" s="13" t="s">
        <v>32</v>
      </c>
      <c r="AX200" s="13" t="s">
        <v>70</v>
      </c>
      <c r="AY200" s="155" t="s">
        <v>116</v>
      </c>
    </row>
    <row r="201" spans="1:65" s="14" customFormat="1">
      <c r="B201" s="162"/>
      <c r="D201" s="154" t="s">
        <v>127</v>
      </c>
      <c r="E201" s="163" t="s">
        <v>3</v>
      </c>
      <c r="F201" s="164" t="s">
        <v>129</v>
      </c>
      <c r="H201" s="165">
        <v>18.2</v>
      </c>
      <c r="I201" s="166"/>
      <c r="L201" s="162"/>
      <c r="M201" s="167"/>
      <c r="N201" s="168"/>
      <c r="O201" s="168"/>
      <c r="P201" s="168"/>
      <c r="Q201" s="168"/>
      <c r="R201" s="168"/>
      <c r="S201" s="168"/>
      <c r="T201" s="169"/>
      <c r="AT201" s="163" t="s">
        <v>127</v>
      </c>
      <c r="AU201" s="163" t="s">
        <v>80</v>
      </c>
      <c r="AV201" s="14" t="s">
        <v>123</v>
      </c>
      <c r="AW201" s="14" t="s">
        <v>32</v>
      </c>
      <c r="AX201" s="14" t="s">
        <v>78</v>
      </c>
      <c r="AY201" s="163" t="s">
        <v>116</v>
      </c>
    </row>
    <row r="202" spans="1:65" s="2" customFormat="1" ht="24.2" customHeight="1">
      <c r="A202" s="33"/>
      <c r="B202" s="134"/>
      <c r="C202" s="185" t="s">
        <v>198</v>
      </c>
      <c r="D202" s="185" t="s">
        <v>188</v>
      </c>
      <c r="E202" s="186" t="s">
        <v>283</v>
      </c>
      <c r="F202" s="187" t="s">
        <v>284</v>
      </c>
      <c r="G202" s="188" t="s">
        <v>142</v>
      </c>
      <c r="H202" s="189">
        <v>18.2</v>
      </c>
      <c r="I202" s="190"/>
      <c r="J202" s="191">
        <f>ROUND(I202*H202,2)</f>
        <v>0</v>
      </c>
      <c r="K202" s="187" t="s">
        <v>122</v>
      </c>
      <c r="L202" s="192"/>
      <c r="M202" s="193" t="s">
        <v>3</v>
      </c>
      <c r="N202" s="194" t="s">
        <v>41</v>
      </c>
      <c r="O202" s="54"/>
      <c r="P202" s="144">
        <f>O202*H202</f>
        <v>0</v>
      </c>
      <c r="Q202" s="144">
        <v>1.66E-2</v>
      </c>
      <c r="R202" s="144">
        <f>Q202*H202</f>
        <v>0.30212</v>
      </c>
      <c r="S202" s="144">
        <v>0</v>
      </c>
      <c r="T202" s="145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46" t="s">
        <v>168</v>
      </c>
      <c r="AT202" s="146" t="s">
        <v>188</v>
      </c>
      <c r="AU202" s="146" t="s">
        <v>80</v>
      </c>
      <c r="AY202" s="18" t="s">
        <v>116</v>
      </c>
      <c r="BE202" s="147">
        <f>IF(N202="základní",J202,0)</f>
        <v>0</v>
      </c>
      <c r="BF202" s="147">
        <f>IF(N202="snížená",J202,0)</f>
        <v>0</v>
      </c>
      <c r="BG202" s="147">
        <f>IF(N202="zákl. přenesená",J202,0)</f>
        <v>0</v>
      </c>
      <c r="BH202" s="147">
        <f>IF(N202="sníž. přenesená",J202,0)</f>
        <v>0</v>
      </c>
      <c r="BI202" s="147">
        <f>IF(N202="nulová",J202,0)</f>
        <v>0</v>
      </c>
      <c r="BJ202" s="18" t="s">
        <v>78</v>
      </c>
      <c r="BK202" s="147">
        <f>ROUND(I202*H202,2)</f>
        <v>0</v>
      </c>
      <c r="BL202" s="18" t="s">
        <v>123</v>
      </c>
      <c r="BM202" s="146" t="s">
        <v>285</v>
      </c>
    </row>
    <row r="203" spans="1:65" s="2" customFormat="1" ht="24.2" customHeight="1">
      <c r="A203" s="33"/>
      <c r="B203" s="134"/>
      <c r="C203" s="185" t="s">
        <v>286</v>
      </c>
      <c r="D203" s="185" t="s">
        <v>188</v>
      </c>
      <c r="E203" s="186" t="s">
        <v>287</v>
      </c>
      <c r="F203" s="187" t="s">
        <v>288</v>
      </c>
      <c r="G203" s="188" t="s">
        <v>142</v>
      </c>
      <c r="H203" s="189">
        <v>18.2</v>
      </c>
      <c r="I203" s="190"/>
      <c r="J203" s="191">
        <f>ROUND(I203*H203,2)</f>
        <v>0</v>
      </c>
      <c r="K203" s="187" t="s">
        <v>122</v>
      </c>
      <c r="L203" s="192"/>
      <c r="M203" s="193" t="s">
        <v>3</v>
      </c>
      <c r="N203" s="194" t="s">
        <v>41</v>
      </c>
      <c r="O203" s="54"/>
      <c r="P203" s="144">
        <f>O203*H203</f>
        <v>0</v>
      </c>
      <c r="Q203" s="144">
        <v>5.7999999999999996E-3</v>
      </c>
      <c r="R203" s="144">
        <f>Q203*H203</f>
        <v>0.10555999999999999</v>
      </c>
      <c r="S203" s="144">
        <v>0</v>
      </c>
      <c r="T203" s="145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46" t="s">
        <v>168</v>
      </c>
      <c r="AT203" s="146" t="s">
        <v>188</v>
      </c>
      <c r="AU203" s="146" t="s">
        <v>80</v>
      </c>
      <c r="AY203" s="18" t="s">
        <v>116</v>
      </c>
      <c r="BE203" s="147">
        <f>IF(N203="základní",J203,0)</f>
        <v>0</v>
      </c>
      <c r="BF203" s="147">
        <f>IF(N203="snížená",J203,0)</f>
        <v>0</v>
      </c>
      <c r="BG203" s="147">
        <f>IF(N203="zákl. přenesená",J203,0)</f>
        <v>0</v>
      </c>
      <c r="BH203" s="147">
        <f>IF(N203="sníž. přenesená",J203,0)</f>
        <v>0</v>
      </c>
      <c r="BI203" s="147">
        <f>IF(N203="nulová",J203,0)</f>
        <v>0</v>
      </c>
      <c r="BJ203" s="18" t="s">
        <v>78</v>
      </c>
      <c r="BK203" s="147">
        <f>ROUND(I203*H203,2)</f>
        <v>0</v>
      </c>
      <c r="BL203" s="18" t="s">
        <v>123</v>
      </c>
      <c r="BM203" s="146" t="s">
        <v>289</v>
      </c>
    </row>
    <row r="204" spans="1:65" s="2" customFormat="1" ht="24.2" customHeight="1">
      <c r="A204" s="33"/>
      <c r="B204" s="134"/>
      <c r="C204" s="185" t="s">
        <v>290</v>
      </c>
      <c r="D204" s="185" t="s">
        <v>188</v>
      </c>
      <c r="E204" s="186" t="s">
        <v>291</v>
      </c>
      <c r="F204" s="187" t="s">
        <v>292</v>
      </c>
      <c r="G204" s="188" t="s">
        <v>262</v>
      </c>
      <c r="H204" s="189">
        <v>6</v>
      </c>
      <c r="I204" s="190"/>
      <c r="J204" s="191">
        <f>ROUND(I204*H204,2)</f>
        <v>0</v>
      </c>
      <c r="K204" s="187" t="s">
        <v>122</v>
      </c>
      <c r="L204" s="192"/>
      <c r="M204" s="193" t="s">
        <v>3</v>
      </c>
      <c r="N204" s="194" t="s">
        <v>41</v>
      </c>
      <c r="O204" s="54"/>
      <c r="P204" s="144">
        <f>O204*H204</f>
        <v>0</v>
      </c>
      <c r="Q204" s="144">
        <v>1.3500000000000001E-3</v>
      </c>
      <c r="R204" s="144">
        <f>Q204*H204</f>
        <v>8.0999999999999996E-3</v>
      </c>
      <c r="S204" s="144">
        <v>0</v>
      </c>
      <c r="T204" s="145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46" t="s">
        <v>168</v>
      </c>
      <c r="AT204" s="146" t="s">
        <v>188</v>
      </c>
      <c r="AU204" s="146" t="s">
        <v>80</v>
      </c>
      <c r="AY204" s="18" t="s">
        <v>116</v>
      </c>
      <c r="BE204" s="147">
        <f>IF(N204="základní",J204,0)</f>
        <v>0</v>
      </c>
      <c r="BF204" s="147">
        <f>IF(N204="snížená",J204,0)</f>
        <v>0</v>
      </c>
      <c r="BG204" s="147">
        <f>IF(N204="zákl. přenesená",J204,0)</f>
        <v>0</v>
      </c>
      <c r="BH204" s="147">
        <f>IF(N204="sníž. přenesená",J204,0)</f>
        <v>0</v>
      </c>
      <c r="BI204" s="147">
        <f>IF(N204="nulová",J204,0)</f>
        <v>0</v>
      </c>
      <c r="BJ204" s="18" t="s">
        <v>78</v>
      </c>
      <c r="BK204" s="147">
        <f>ROUND(I204*H204,2)</f>
        <v>0</v>
      </c>
      <c r="BL204" s="18" t="s">
        <v>123</v>
      </c>
      <c r="BM204" s="146" t="s">
        <v>293</v>
      </c>
    </row>
    <row r="205" spans="1:65" s="2" customFormat="1" ht="24.2" customHeight="1">
      <c r="A205" s="33"/>
      <c r="B205" s="134"/>
      <c r="C205" s="135" t="s">
        <v>294</v>
      </c>
      <c r="D205" s="135" t="s">
        <v>118</v>
      </c>
      <c r="E205" s="136" t="s">
        <v>295</v>
      </c>
      <c r="F205" s="137" t="s">
        <v>296</v>
      </c>
      <c r="G205" s="138" t="s">
        <v>262</v>
      </c>
      <c r="H205" s="139">
        <v>3</v>
      </c>
      <c r="I205" s="140"/>
      <c r="J205" s="141">
        <f>ROUND(I205*H205,2)</f>
        <v>0</v>
      </c>
      <c r="K205" s="137" t="s">
        <v>251</v>
      </c>
      <c r="L205" s="34"/>
      <c r="M205" s="142" t="s">
        <v>3</v>
      </c>
      <c r="N205" s="143" t="s">
        <v>41</v>
      </c>
      <c r="O205" s="54"/>
      <c r="P205" s="144">
        <f>O205*H205</f>
        <v>0</v>
      </c>
      <c r="Q205" s="144">
        <v>0</v>
      </c>
      <c r="R205" s="144">
        <f>Q205*H205</f>
        <v>0</v>
      </c>
      <c r="S205" s="144">
        <v>0</v>
      </c>
      <c r="T205" s="145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46" t="s">
        <v>123</v>
      </c>
      <c r="AT205" s="146" t="s">
        <v>118</v>
      </c>
      <c r="AU205" s="146" t="s">
        <v>80</v>
      </c>
      <c r="AY205" s="18" t="s">
        <v>116</v>
      </c>
      <c r="BE205" s="147">
        <f>IF(N205="základní",J205,0)</f>
        <v>0</v>
      </c>
      <c r="BF205" s="147">
        <f>IF(N205="snížená",J205,0)</f>
        <v>0</v>
      </c>
      <c r="BG205" s="147">
        <f>IF(N205="zákl. přenesená",J205,0)</f>
        <v>0</v>
      </c>
      <c r="BH205" s="147">
        <f>IF(N205="sníž. přenesená",J205,0)</f>
        <v>0</v>
      </c>
      <c r="BI205" s="147">
        <f>IF(N205="nulová",J205,0)</f>
        <v>0</v>
      </c>
      <c r="BJ205" s="18" t="s">
        <v>78</v>
      </c>
      <c r="BK205" s="147">
        <f>ROUND(I205*H205,2)</f>
        <v>0</v>
      </c>
      <c r="BL205" s="18" t="s">
        <v>123</v>
      </c>
      <c r="BM205" s="146" t="s">
        <v>297</v>
      </c>
    </row>
    <row r="206" spans="1:65" s="15" customFormat="1" ht="22.5">
      <c r="B206" s="170"/>
      <c r="D206" s="154" t="s">
        <v>127</v>
      </c>
      <c r="E206" s="171" t="s">
        <v>3</v>
      </c>
      <c r="F206" s="172" t="s">
        <v>298</v>
      </c>
      <c r="H206" s="171" t="s">
        <v>3</v>
      </c>
      <c r="I206" s="173"/>
      <c r="L206" s="170"/>
      <c r="M206" s="174"/>
      <c r="N206" s="175"/>
      <c r="O206" s="175"/>
      <c r="P206" s="175"/>
      <c r="Q206" s="175"/>
      <c r="R206" s="175"/>
      <c r="S206" s="175"/>
      <c r="T206" s="176"/>
      <c r="AT206" s="171" t="s">
        <v>127</v>
      </c>
      <c r="AU206" s="171" t="s">
        <v>80</v>
      </c>
      <c r="AV206" s="15" t="s">
        <v>78</v>
      </c>
      <c r="AW206" s="15" t="s">
        <v>32</v>
      </c>
      <c r="AX206" s="15" t="s">
        <v>70</v>
      </c>
      <c r="AY206" s="171" t="s">
        <v>116</v>
      </c>
    </row>
    <row r="207" spans="1:65" s="13" customFormat="1">
      <c r="B207" s="153"/>
      <c r="D207" s="154" t="s">
        <v>127</v>
      </c>
      <c r="E207" s="155" t="s">
        <v>3</v>
      </c>
      <c r="F207" s="156" t="s">
        <v>134</v>
      </c>
      <c r="H207" s="157">
        <v>3</v>
      </c>
      <c r="I207" s="158"/>
      <c r="L207" s="153"/>
      <c r="M207" s="159"/>
      <c r="N207" s="160"/>
      <c r="O207" s="160"/>
      <c r="P207" s="160"/>
      <c r="Q207" s="160"/>
      <c r="R207" s="160"/>
      <c r="S207" s="160"/>
      <c r="T207" s="161"/>
      <c r="AT207" s="155" t="s">
        <v>127</v>
      </c>
      <c r="AU207" s="155" t="s">
        <v>80</v>
      </c>
      <c r="AV207" s="13" t="s">
        <v>80</v>
      </c>
      <c r="AW207" s="13" t="s">
        <v>32</v>
      </c>
      <c r="AX207" s="13" t="s">
        <v>70</v>
      </c>
      <c r="AY207" s="155" t="s">
        <v>116</v>
      </c>
    </row>
    <row r="208" spans="1:65" s="14" customFormat="1">
      <c r="B208" s="162"/>
      <c r="D208" s="154" t="s">
        <v>127</v>
      </c>
      <c r="E208" s="163" t="s">
        <v>3</v>
      </c>
      <c r="F208" s="164" t="s">
        <v>129</v>
      </c>
      <c r="H208" s="165">
        <v>3</v>
      </c>
      <c r="I208" s="166"/>
      <c r="L208" s="162"/>
      <c r="M208" s="167"/>
      <c r="N208" s="168"/>
      <c r="O208" s="168"/>
      <c r="P208" s="168"/>
      <c r="Q208" s="168"/>
      <c r="R208" s="168"/>
      <c r="S208" s="168"/>
      <c r="T208" s="169"/>
      <c r="AT208" s="163" t="s">
        <v>127</v>
      </c>
      <c r="AU208" s="163" t="s">
        <v>80</v>
      </c>
      <c r="AV208" s="14" t="s">
        <v>123</v>
      </c>
      <c r="AW208" s="14" t="s">
        <v>32</v>
      </c>
      <c r="AX208" s="14" t="s">
        <v>78</v>
      </c>
      <c r="AY208" s="163" t="s">
        <v>116</v>
      </c>
    </row>
    <row r="209" spans="1:65" s="12" customFormat="1" ht="22.9" customHeight="1">
      <c r="B209" s="121"/>
      <c r="D209" s="122" t="s">
        <v>69</v>
      </c>
      <c r="E209" s="132" t="s">
        <v>299</v>
      </c>
      <c r="F209" s="132" t="s">
        <v>300</v>
      </c>
      <c r="I209" s="124"/>
      <c r="J209" s="133">
        <f>BK209</f>
        <v>0</v>
      </c>
      <c r="L209" s="121"/>
      <c r="M209" s="126"/>
      <c r="N209" s="127"/>
      <c r="O209" s="127"/>
      <c r="P209" s="128">
        <f>SUM(P210:P233)</f>
        <v>0</v>
      </c>
      <c r="Q209" s="127"/>
      <c r="R209" s="128">
        <f>SUM(R210:R233)</f>
        <v>0</v>
      </c>
      <c r="S209" s="127"/>
      <c r="T209" s="129">
        <f>SUM(T210:T233)</f>
        <v>0</v>
      </c>
      <c r="AR209" s="122" t="s">
        <v>78</v>
      </c>
      <c r="AT209" s="130" t="s">
        <v>69</v>
      </c>
      <c r="AU209" s="130" t="s">
        <v>78</v>
      </c>
      <c r="AY209" s="122" t="s">
        <v>116</v>
      </c>
      <c r="BK209" s="131">
        <f>SUM(BK210:BK233)</f>
        <v>0</v>
      </c>
    </row>
    <row r="210" spans="1:65" s="2" customFormat="1" ht="37.9" customHeight="1">
      <c r="A210" s="33"/>
      <c r="B210" s="134"/>
      <c r="C210" s="135" t="s">
        <v>301</v>
      </c>
      <c r="D210" s="135" t="s">
        <v>118</v>
      </c>
      <c r="E210" s="136" t="s">
        <v>302</v>
      </c>
      <c r="F210" s="137" t="s">
        <v>303</v>
      </c>
      <c r="G210" s="138" t="s">
        <v>176</v>
      </c>
      <c r="H210" s="139">
        <v>178.78800000000001</v>
      </c>
      <c r="I210" s="140"/>
      <c r="J210" s="141">
        <f>ROUND(I210*H210,2)</f>
        <v>0</v>
      </c>
      <c r="K210" s="137" t="s">
        <v>122</v>
      </c>
      <c r="L210" s="34"/>
      <c r="M210" s="142" t="s">
        <v>3</v>
      </c>
      <c r="N210" s="143" t="s">
        <v>41</v>
      </c>
      <c r="O210" s="54"/>
      <c r="P210" s="144">
        <f>O210*H210</f>
        <v>0</v>
      </c>
      <c r="Q210" s="144">
        <v>0</v>
      </c>
      <c r="R210" s="144">
        <f>Q210*H210</f>
        <v>0</v>
      </c>
      <c r="S210" s="144">
        <v>0</v>
      </c>
      <c r="T210" s="145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46" t="s">
        <v>123</v>
      </c>
      <c r="AT210" s="146" t="s">
        <v>118</v>
      </c>
      <c r="AU210" s="146" t="s">
        <v>80</v>
      </c>
      <c r="AY210" s="18" t="s">
        <v>116</v>
      </c>
      <c r="BE210" s="147">
        <f>IF(N210="základní",J210,0)</f>
        <v>0</v>
      </c>
      <c r="BF210" s="147">
        <f>IF(N210="snížená",J210,0)</f>
        <v>0</v>
      </c>
      <c r="BG210" s="147">
        <f>IF(N210="zákl. přenesená",J210,0)</f>
        <v>0</v>
      </c>
      <c r="BH210" s="147">
        <f>IF(N210="sníž. přenesená",J210,0)</f>
        <v>0</v>
      </c>
      <c r="BI210" s="147">
        <f>IF(N210="nulová",J210,0)</f>
        <v>0</v>
      </c>
      <c r="BJ210" s="18" t="s">
        <v>78</v>
      </c>
      <c r="BK210" s="147">
        <f>ROUND(I210*H210,2)</f>
        <v>0</v>
      </c>
      <c r="BL210" s="18" t="s">
        <v>123</v>
      </c>
      <c r="BM210" s="146" t="s">
        <v>304</v>
      </c>
    </row>
    <row r="211" spans="1:65" s="2" customFormat="1">
      <c r="A211" s="33"/>
      <c r="B211" s="34"/>
      <c r="C211" s="33"/>
      <c r="D211" s="148" t="s">
        <v>125</v>
      </c>
      <c r="E211" s="33"/>
      <c r="F211" s="149" t="s">
        <v>305</v>
      </c>
      <c r="G211" s="33"/>
      <c r="H211" s="33"/>
      <c r="I211" s="150"/>
      <c r="J211" s="33"/>
      <c r="K211" s="33"/>
      <c r="L211" s="34"/>
      <c r="M211" s="151"/>
      <c r="N211" s="152"/>
      <c r="O211" s="54"/>
      <c r="P211" s="54"/>
      <c r="Q211" s="54"/>
      <c r="R211" s="54"/>
      <c r="S211" s="54"/>
      <c r="T211" s="55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T211" s="18" t="s">
        <v>125</v>
      </c>
      <c r="AU211" s="18" t="s">
        <v>80</v>
      </c>
    </row>
    <row r="212" spans="1:65" s="15" customFormat="1">
      <c r="B212" s="170"/>
      <c r="D212" s="154" t="s">
        <v>127</v>
      </c>
      <c r="E212" s="171" t="s">
        <v>3</v>
      </c>
      <c r="F212" s="172" t="s">
        <v>306</v>
      </c>
      <c r="H212" s="171" t="s">
        <v>3</v>
      </c>
      <c r="I212" s="173"/>
      <c r="L212" s="170"/>
      <c r="M212" s="174"/>
      <c r="N212" s="175"/>
      <c r="O212" s="175"/>
      <c r="P212" s="175"/>
      <c r="Q212" s="175"/>
      <c r="R212" s="175"/>
      <c r="S212" s="175"/>
      <c r="T212" s="176"/>
      <c r="AT212" s="171" t="s">
        <v>127</v>
      </c>
      <c r="AU212" s="171" t="s">
        <v>80</v>
      </c>
      <c r="AV212" s="15" t="s">
        <v>78</v>
      </c>
      <c r="AW212" s="15" t="s">
        <v>32</v>
      </c>
      <c r="AX212" s="15" t="s">
        <v>70</v>
      </c>
      <c r="AY212" s="171" t="s">
        <v>116</v>
      </c>
    </row>
    <row r="213" spans="1:65" s="13" customFormat="1">
      <c r="B213" s="153"/>
      <c r="D213" s="154" t="s">
        <v>127</v>
      </c>
      <c r="E213" s="155" t="s">
        <v>3</v>
      </c>
      <c r="F213" s="156" t="s">
        <v>307</v>
      </c>
      <c r="H213" s="157">
        <v>91.56</v>
      </c>
      <c r="I213" s="158"/>
      <c r="L213" s="153"/>
      <c r="M213" s="159"/>
      <c r="N213" s="160"/>
      <c r="O213" s="160"/>
      <c r="P213" s="160"/>
      <c r="Q213" s="160"/>
      <c r="R213" s="160"/>
      <c r="S213" s="160"/>
      <c r="T213" s="161"/>
      <c r="AT213" s="155" t="s">
        <v>127</v>
      </c>
      <c r="AU213" s="155" t="s">
        <v>80</v>
      </c>
      <c r="AV213" s="13" t="s">
        <v>80</v>
      </c>
      <c r="AW213" s="13" t="s">
        <v>32</v>
      </c>
      <c r="AX213" s="13" t="s">
        <v>70</v>
      </c>
      <c r="AY213" s="155" t="s">
        <v>116</v>
      </c>
    </row>
    <row r="214" spans="1:65" s="13" customFormat="1">
      <c r="B214" s="153"/>
      <c r="D214" s="154" t="s">
        <v>127</v>
      </c>
      <c r="E214" s="155" t="s">
        <v>3</v>
      </c>
      <c r="F214" s="156" t="s">
        <v>308</v>
      </c>
      <c r="H214" s="157">
        <v>5.67</v>
      </c>
      <c r="I214" s="158"/>
      <c r="L214" s="153"/>
      <c r="M214" s="159"/>
      <c r="N214" s="160"/>
      <c r="O214" s="160"/>
      <c r="P214" s="160"/>
      <c r="Q214" s="160"/>
      <c r="R214" s="160"/>
      <c r="S214" s="160"/>
      <c r="T214" s="161"/>
      <c r="AT214" s="155" t="s">
        <v>127</v>
      </c>
      <c r="AU214" s="155" t="s">
        <v>80</v>
      </c>
      <c r="AV214" s="13" t="s">
        <v>80</v>
      </c>
      <c r="AW214" s="13" t="s">
        <v>32</v>
      </c>
      <c r="AX214" s="13" t="s">
        <v>70</v>
      </c>
      <c r="AY214" s="155" t="s">
        <v>116</v>
      </c>
    </row>
    <row r="215" spans="1:65" s="13" customFormat="1">
      <c r="B215" s="153"/>
      <c r="D215" s="154" t="s">
        <v>127</v>
      </c>
      <c r="E215" s="155" t="s">
        <v>3</v>
      </c>
      <c r="F215" s="156" t="s">
        <v>309</v>
      </c>
      <c r="H215" s="157">
        <v>3.0779999999999998</v>
      </c>
      <c r="I215" s="158"/>
      <c r="L215" s="153"/>
      <c r="M215" s="159"/>
      <c r="N215" s="160"/>
      <c r="O215" s="160"/>
      <c r="P215" s="160"/>
      <c r="Q215" s="160"/>
      <c r="R215" s="160"/>
      <c r="S215" s="160"/>
      <c r="T215" s="161"/>
      <c r="AT215" s="155" t="s">
        <v>127</v>
      </c>
      <c r="AU215" s="155" t="s">
        <v>80</v>
      </c>
      <c r="AV215" s="13" t="s">
        <v>80</v>
      </c>
      <c r="AW215" s="13" t="s">
        <v>32</v>
      </c>
      <c r="AX215" s="13" t="s">
        <v>70</v>
      </c>
      <c r="AY215" s="155" t="s">
        <v>116</v>
      </c>
    </row>
    <row r="216" spans="1:65" s="16" customFormat="1">
      <c r="B216" s="177"/>
      <c r="D216" s="154" t="s">
        <v>127</v>
      </c>
      <c r="E216" s="178" t="s">
        <v>3</v>
      </c>
      <c r="F216" s="179" t="s">
        <v>154</v>
      </c>
      <c r="H216" s="180">
        <v>100.30800000000001</v>
      </c>
      <c r="I216" s="181"/>
      <c r="L216" s="177"/>
      <c r="M216" s="182"/>
      <c r="N216" s="183"/>
      <c r="O216" s="183"/>
      <c r="P216" s="183"/>
      <c r="Q216" s="183"/>
      <c r="R216" s="183"/>
      <c r="S216" s="183"/>
      <c r="T216" s="184"/>
      <c r="AT216" s="178" t="s">
        <v>127</v>
      </c>
      <c r="AU216" s="178" t="s">
        <v>80</v>
      </c>
      <c r="AV216" s="16" t="s">
        <v>134</v>
      </c>
      <c r="AW216" s="16" t="s">
        <v>32</v>
      </c>
      <c r="AX216" s="16" t="s">
        <v>70</v>
      </c>
      <c r="AY216" s="178" t="s">
        <v>116</v>
      </c>
    </row>
    <row r="217" spans="1:65" s="15" customFormat="1">
      <c r="B217" s="170"/>
      <c r="D217" s="154" t="s">
        <v>127</v>
      </c>
      <c r="E217" s="171" t="s">
        <v>3</v>
      </c>
      <c r="F217" s="172" t="s">
        <v>310</v>
      </c>
      <c r="H217" s="171" t="s">
        <v>3</v>
      </c>
      <c r="I217" s="173"/>
      <c r="L217" s="170"/>
      <c r="M217" s="174"/>
      <c r="N217" s="175"/>
      <c r="O217" s="175"/>
      <c r="P217" s="175"/>
      <c r="Q217" s="175"/>
      <c r="R217" s="175"/>
      <c r="S217" s="175"/>
      <c r="T217" s="176"/>
      <c r="AT217" s="171" t="s">
        <v>127</v>
      </c>
      <c r="AU217" s="171" t="s">
        <v>80</v>
      </c>
      <c r="AV217" s="15" t="s">
        <v>78</v>
      </c>
      <c r="AW217" s="15" t="s">
        <v>32</v>
      </c>
      <c r="AX217" s="15" t="s">
        <v>70</v>
      </c>
      <c r="AY217" s="171" t="s">
        <v>116</v>
      </c>
    </row>
    <row r="218" spans="1:65" s="13" customFormat="1">
      <c r="B218" s="153"/>
      <c r="D218" s="154" t="s">
        <v>127</v>
      </c>
      <c r="E218" s="155" t="s">
        <v>3</v>
      </c>
      <c r="F218" s="156" t="s">
        <v>311</v>
      </c>
      <c r="H218" s="157">
        <v>19.62</v>
      </c>
      <c r="I218" s="158"/>
      <c r="L218" s="153"/>
      <c r="M218" s="159"/>
      <c r="N218" s="160"/>
      <c r="O218" s="160"/>
      <c r="P218" s="160"/>
      <c r="Q218" s="160"/>
      <c r="R218" s="160"/>
      <c r="S218" s="160"/>
      <c r="T218" s="161"/>
      <c r="AT218" s="155" t="s">
        <v>127</v>
      </c>
      <c r="AU218" s="155" t="s">
        <v>80</v>
      </c>
      <c r="AV218" s="13" t="s">
        <v>80</v>
      </c>
      <c r="AW218" s="13" t="s">
        <v>32</v>
      </c>
      <c r="AX218" s="13" t="s">
        <v>70</v>
      </c>
      <c r="AY218" s="155" t="s">
        <v>116</v>
      </c>
    </row>
    <row r="219" spans="1:65" s="16" customFormat="1">
      <c r="B219" s="177"/>
      <c r="D219" s="154" t="s">
        <v>127</v>
      </c>
      <c r="E219" s="178" t="s">
        <v>3</v>
      </c>
      <c r="F219" s="179" t="s">
        <v>154</v>
      </c>
      <c r="H219" s="180">
        <v>19.62</v>
      </c>
      <c r="I219" s="181"/>
      <c r="L219" s="177"/>
      <c r="M219" s="182"/>
      <c r="N219" s="183"/>
      <c r="O219" s="183"/>
      <c r="P219" s="183"/>
      <c r="Q219" s="183"/>
      <c r="R219" s="183"/>
      <c r="S219" s="183"/>
      <c r="T219" s="184"/>
      <c r="AT219" s="178" t="s">
        <v>127</v>
      </c>
      <c r="AU219" s="178" t="s">
        <v>80</v>
      </c>
      <c r="AV219" s="16" t="s">
        <v>134</v>
      </c>
      <c r="AW219" s="16" t="s">
        <v>32</v>
      </c>
      <c r="AX219" s="16" t="s">
        <v>70</v>
      </c>
      <c r="AY219" s="178" t="s">
        <v>116</v>
      </c>
    </row>
    <row r="220" spans="1:65" s="15" customFormat="1">
      <c r="B220" s="170"/>
      <c r="D220" s="154" t="s">
        <v>127</v>
      </c>
      <c r="E220" s="171" t="s">
        <v>3</v>
      </c>
      <c r="F220" s="172" t="s">
        <v>312</v>
      </c>
      <c r="H220" s="171" t="s">
        <v>3</v>
      </c>
      <c r="I220" s="173"/>
      <c r="L220" s="170"/>
      <c r="M220" s="174"/>
      <c r="N220" s="175"/>
      <c r="O220" s="175"/>
      <c r="P220" s="175"/>
      <c r="Q220" s="175"/>
      <c r="R220" s="175"/>
      <c r="S220" s="175"/>
      <c r="T220" s="176"/>
      <c r="AT220" s="171" t="s">
        <v>127</v>
      </c>
      <c r="AU220" s="171" t="s">
        <v>80</v>
      </c>
      <c r="AV220" s="15" t="s">
        <v>78</v>
      </c>
      <c r="AW220" s="15" t="s">
        <v>32</v>
      </c>
      <c r="AX220" s="15" t="s">
        <v>70</v>
      </c>
      <c r="AY220" s="171" t="s">
        <v>116</v>
      </c>
    </row>
    <row r="221" spans="1:65" s="13" customFormat="1">
      <c r="B221" s="153"/>
      <c r="D221" s="154" t="s">
        <v>127</v>
      </c>
      <c r="E221" s="155" t="s">
        <v>3</v>
      </c>
      <c r="F221" s="156" t="s">
        <v>313</v>
      </c>
      <c r="H221" s="157">
        <v>58.86</v>
      </c>
      <c r="I221" s="158"/>
      <c r="L221" s="153"/>
      <c r="M221" s="159"/>
      <c r="N221" s="160"/>
      <c r="O221" s="160"/>
      <c r="P221" s="160"/>
      <c r="Q221" s="160"/>
      <c r="R221" s="160"/>
      <c r="S221" s="160"/>
      <c r="T221" s="161"/>
      <c r="AT221" s="155" t="s">
        <v>127</v>
      </c>
      <c r="AU221" s="155" t="s">
        <v>80</v>
      </c>
      <c r="AV221" s="13" t="s">
        <v>80</v>
      </c>
      <c r="AW221" s="13" t="s">
        <v>32</v>
      </c>
      <c r="AX221" s="13" t="s">
        <v>70</v>
      </c>
      <c r="AY221" s="155" t="s">
        <v>116</v>
      </c>
    </row>
    <row r="222" spans="1:65" s="16" customFormat="1">
      <c r="B222" s="177"/>
      <c r="D222" s="154" t="s">
        <v>127</v>
      </c>
      <c r="E222" s="178" t="s">
        <v>3</v>
      </c>
      <c r="F222" s="179" t="s">
        <v>154</v>
      </c>
      <c r="H222" s="180">
        <v>58.86</v>
      </c>
      <c r="I222" s="181"/>
      <c r="L222" s="177"/>
      <c r="M222" s="182"/>
      <c r="N222" s="183"/>
      <c r="O222" s="183"/>
      <c r="P222" s="183"/>
      <c r="Q222" s="183"/>
      <c r="R222" s="183"/>
      <c r="S222" s="183"/>
      <c r="T222" s="184"/>
      <c r="AT222" s="178" t="s">
        <v>127</v>
      </c>
      <c r="AU222" s="178" t="s">
        <v>80</v>
      </c>
      <c r="AV222" s="16" t="s">
        <v>134</v>
      </c>
      <c r="AW222" s="16" t="s">
        <v>32</v>
      </c>
      <c r="AX222" s="16" t="s">
        <v>70</v>
      </c>
      <c r="AY222" s="178" t="s">
        <v>116</v>
      </c>
    </row>
    <row r="223" spans="1:65" s="14" customFormat="1">
      <c r="B223" s="162"/>
      <c r="D223" s="154" t="s">
        <v>127</v>
      </c>
      <c r="E223" s="163" t="s">
        <v>3</v>
      </c>
      <c r="F223" s="164" t="s">
        <v>129</v>
      </c>
      <c r="H223" s="165">
        <v>178.78800000000001</v>
      </c>
      <c r="I223" s="166"/>
      <c r="L223" s="162"/>
      <c r="M223" s="167"/>
      <c r="N223" s="168"/>
      <c r="O223" s="168"/>
      <c r="P223" s="168"/>
      <c r="Q223" s="168"/>
      <c r="R223" s="168"/>
      <c r="S223" s="168"/>
      <c r="T223" s="169"/>
      <c r="AT223" s="163" t="s">
        <v>127</v>
      </c>
      <c r="AU223" s="163" t="s">
        <v>80</v>
      </c>
      <c r="AV223" s="14" t="s">
        <v>123</v>
      </c>
      <c r="AW223" s="14" t="s">
        <v>32</v>
      </c>
      <c r="AX223" s="14" t="s">
        <v>78</v>
      </c>
      <c r="AY223" s="163" t="s">
        <v>116</v>
      </c>
    </row>
    <row r="224" spans="1:65" s="2" customFormat="1" ht="37.9" customHeight="1">
      <c r="A224" s="33"/>
      <c r="B224" s="134"/>
      <c r="C224" s="135" t="s">
        <v>314</v>
      </c>
      <c r="D224" s="135" t="s">
        <v>118</v>
      </c>
      <c r="E224" s="136" t="s">
        <v>315</v>
      </c>
      <c r="F224" s="137" t="s">
        <v>316</v>
      </c>
      <c r="G224" s="138" t="s">
        <v>176</v>
      </c>
      <c r="H224" s="139">
        <v>2503.0320000000002</v>
      </c>
      <c r="I224" s="140"/>
      <c r="J224" s="141">
        <f>ROUND(I224*H224,2)</f>
        <v>0</v>
      </c>
      <c r="K224" s="137" t="s">
        <v>122</v>
      </c>
      <c r="L224" s="34"/>
      <c r="M224" s="142" t="s">
        <v>3</v>
      </c>
      <c r="N224" s="143" t="s">
        <v>41</v>
      </c>
      <c r="O224" s="54"/>
      <c r="P224" s="144">
        <f>O224*H224</f>
        <v>0</v>
      </c>
      <c r="Q224" s="144">
        <v>0</v>
      </c>
      <c r="R224" s="144">
        <f>Q224*H224</f>
        <v>0</v>
      </c>
      <c r="S224" s="144">
        <v>0</v>
      </c>
      <c r="T224" s="145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146" t="s">
        <v>123</v>
      </c>
      <c r="AT224" s="146" t="s">
        <v>118</v>
      </c>
      <c r="AU224" s="146" t="s">
        <v>80</v>
      </c>
      <c r="AY224" s="18" t="s">
        <v>116</v>
      </c>
      <c r="BE224" s="147">
        <f>IF(N224="základní",J224,0)</f>
        <v>0</v>
      </c>
      <c r="BF224" s="147">
        <f>IF(N224="snížená",J224,0)</f>
        <v>0</v>
      </c>
      <c r="BG224" s="147">
        <f>IF(N224="zákl. přenesená",J224,0)</f>
        <v>0</v>
      </c>
      <c r="BH224" s="147">
        <f>IF(N224="sníž. přenesená",J224,0)</f>
        <v>0</v>
      </c>
      <c r="BI224" s="147">
        <f>IF(N224="nulová",J224,0)</f>
        <v>0</v>
      </c>
      <c r="BJ224" s="18" t="s">
        <v>78</v>
      </c>
      <c r="BK224" s="147">
        <f>ROUND(I224*H224,2)</f>
        <v>0</v>
      </c>
      <c r="BL224" s="18" t="s">
        <v>123</v>
      </c>
      <c r="BM224" s="146" t="s">
        <v>317</v>
      </c>
    </row>
    <row r="225" spans="1:65" s="2" customFormat="1">
      <c r="A225" s="33"/>
      <c r="B225" s="34"/>
      <c r="C225" s="33"/>
      <c r="D225" s="148" t="s">
        <v>125</v>
      </c>
      <c r="E225" s="33"/>
      <c r="F225" s="149" t="s">
        <v>318</v>
      </c>
      <c r="G225" s="33"/>
      <c r="H225" s="33"/>
      <c r="I225" s="150"/>
      <c r="J225" s="33"/>
      <c r="K225" s="33"/>
      <c r="L225" s="34"/>
      <c r="M225" s="151"/>
      <c r="N225" s="152"/>
      <c r="O225" s="54"/>
      <c r="P225" s="54"/>
      <c r="Q225" s="54"/>
      <c r="R225" s="54"/>
      <c r="S225" s="54"/>
      <c r="T225" s="55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T225" s="18" t="s">
        <v>125</v>
      </c>
      <c r="AU225" s="18" t="s">
        <v>80</v>
      </c>
    </row>
    <row r="226" spans="1:65" s="13" customFormat="1">
      <c r="B226" s="153"/>
      <c r="D226" s="154" t="s">
        <v>127</v>
      </c>
      <c r="E226" s="155" t="s">
        <v>3</v>
      </c>
      <c r="F226" s="156" t="s">
        <v>319</v>
      </c>
      <c r="H226" s="157">
        <v>2503.0320000000002</v>
      </c>
      <c r="I226" s="158"/>
      <c r="L226" s="153"/>
      <c r="M226" s="159"/>
      <c r="N226" s="160"/>
      <c r="O226" s="160"/>
      <c r="P226" s="160"/>
      <c r="Q226" s="160"/>
      <c r="R226" s="160"/>
      <c r="S226" s="160"/>
      <c r="T226" s="161"/>
      <c r="AT226" s="155" t="s">
        <v>127</v>
      </c>
      <c r="AU226" s="155" t="s">
        <v>80</v>
      </c>
      <c r="AV226" s="13" t="s">
        <v>80</v>
      </c>
      <c r="AW226" s="13" t="s">
        <v>32</v>
      </c>
      <c r="AX226" s="13" t="s">
        <v>70</v>
      </c>
      <c r="AY226" s="155" t="s">
        <v>116</v>
      </c>
    </row>
    <row r="227" spans="1:65" s="14" customFormat="1">
      <c r="B227" s="162"/>
      <c r="D227" s="154" t="s">
        <v>127</v>
      </c>
      <c r="E227" s="163" t="s">
        <v>3</v>
      </c>
      <c r="F227" s="164" t="s">
        <v>129</v>
      </c>
      <c r="H227" s="165">
        <v>2503.0320000000002</v>
      </c>
      <c r="I227" s="166"/>
      <c r="L227" s="162"/>
      <c r="M227" s="167"/>
      <c r="N227" s="168"/>
      <c r="O227" s="168"/>
      <c r="P227" s="168"/>
      <c r="Q227" s="168"/>
      <c r="R227" s="168"/>
      <c r="S227" s="168"/>
      <c r="T227" s="169"/>
      <c r="AT227" s="163" t="s">
        <v>127</v>
      </c>
      <c r="AU227" s="163" t="s">
        <v>80</v>
      </c>
      <c r="AV227" s="14" t="s">
        <v>123</v>
      </c>
      <c r="AW227" s="14" t="s">
        <v>32</v>
      </c>
      <c r="AX227" s="14" t="s">
        <v>78</v>
      </c>
      <c r="AY227" s="163" t="s">
        <v>116</v>
      </c>
    </row>
    <row r="228" spans="1:65" s="2" customFormat="1" ht="44.25" customHeight="1">
      <c r="A228" s="33"/>
      <c r="B228" s="134"/>
      <c r="C228" s="135" t="s">
        <v>320</v>
      </c>
      <c r="D228" s="135" t="s">
        <v>118</v>
      </c>
      <c r="E228" s="136" t="s">
        <v>321</v>
      </c>
      <c r="F228" s="137" t="s">
        <v>322</v>
      </c>
      <c r="G228" s="138" t="s">
        <v>176</v>
      </c>
      <c r="H228" s="139">
        <v>100.30800000000001</v>
      </c>
      <c r="I228" s="140"/>
      <c r="J228" s="141">
        <f>ROUND(I228*H228,2)</f>
        <v>0</v>
      </c>
      <c r="K228" s="137" t="s">
        <v>122</v>
      </c>
      <c r="L228" s="34"/>
      <c r="M228" s="142" t="s">
        <v>3</v>
      </c>
      <c r="N228" s="143" t="s">
        <v>41</v>
      </c>
      <c r="O228" s="54"/>
      <c r="P228" s="144">
        <f>O228*H228</f>
        <v>0</v>
      </c>
      <c r="Q228" s="144">
        <v>0</v>
      </c>
      <c r="R228" s="144">
        <f>Q228*H228</f>
        <v>0</v>
      </c>
      <c r="S228" s="144">
        <v>0</v>
      </c>
      <c r="T228" s="145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46" t="s">
        <v>123</v>
      </c>
      <c r="AT228" s="146" t="s">
        <v>118</v>
      </c>
      <c r="AU228" s="146" t="s">
        <v>80</v>
      </c>
      <c r="AY228" s="18" t="s">
        <v>116</v>
      </c>
      <c r="BE228" s="147">
        <f>IF(N228="základní",J228,0)</f>
        <v>0</v>
      </c>
      <c r="BF228" s="147">
        <f>IF(N228="snížená",J228,0)</f>
        <v>0</v>
      </c>
      <c r="BG228" s="147">
        <f>IF(N228="zákl. přenesená",J228,0)</f>
        <v>0</v>
      </c>
      <c r="BH228" s="147">
        <f>IF(N228="sníž. přenesená",J228,0)</f>
        <v>0</v>
      </c>
      <c r="BI228" s="147">
        <f>IF(N228="nulová",J228,0)</f>
        <v>0</v>
      </c>
      <c r="BJ228" s="18" t="s">
        <v>78</v>
      </c>
      <c r="BK228" s="147">
        <f>ROUND(I228*H228,2)</f>
        <v>0</v>
      </c>
      <c r="BL228" s="18" t="s">
        <v>123</v>
      </c>
      <c r="BM228" s="146" t="s">
        <v>323</v>
      </c>
    </row>
    <row r="229" spans="1:65" s="2" customFormat="1">
      <c r="A229" s="33"/>
      <c r="B229" s="34"/>
      <c r="C229" s="33"/>
      <c r="D229" s="148" t="s">
        <v>125</v>
      </c>
      <c r="E229" s="33"/>
      <c r="F229" s="149" t="s">
        <v>324</v>
      </c>
      <c r="G229" s="33"/>
      <c r="H229" s="33"/>
      <c r="I229" s="150"/>
      <c r="J229" s="33"/>
      <c r="K229" s="33"/>
      <c r="L229" s="34"/>
      <c r="M229" s="151"/>
      <c r="N229" s="152"/>
      <c r="O229" s="54"/>
      <c r="P229" s="54"/>
      <c r="Q229" s="54"/>
      <c r="R229" s="54"/>
      <c r="S229" s="54"/>
      <c r="T229" s="55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T229" s="18" t="s">
        <v>125</v>
      </c>
      <c r="AU229" s="18" t="s">
        <v>80</v>
      </c>
    </row>
    <row r="230" spans="1:65" s="2" customFormat="1" ht="44.25" customHeight="1">
      <c r="A230" s="33"/>
      <c r="B230" s="134"/>
      <c r="C230" s="135" t="s">
        <v>325</v>
      </c>
      <c r="D230" s="135" t="s">
        <v>118</v>
      </c>
      <c r="E230" s="136" t="s">
        <v>326</v>
      </c>
      <c r="F230" s="137" t="s">
        <v>175</v>
      </c>
      <c r="G230" s="138" t="s">
        <v>176</v>
      </c>
      <c r="H230" s="139">
        <v>58.86</v>
      </c>
      <c r="I230" s="140"/>
      <c r="J230" s="141">
        <f>ROUND(I230*H230,2)</f>
        <v>0</v>
      </c>
      <c r="K230" s="137" t="s">
        <v>122</v>
      </c>
      <c r="L230" s="34"/>
      <c r="M230" s="142" t="s">
        <v>3</v>
      </c>
      <c r="N230" s="143" t="s">
        <v>41</v>
      </c>
      <c r="O230" s="54"/>
      <c r="P230" s="144">
        <f>O230*H230</f>
        <v>0</v>
      </c>
      <c r="Q230" s="144">
        <v>0</v>
      </c>
      <c r="R230" s="144">
        <f>Q230*H230</f>
        <v>0</v>
      </c>
      <c r="S230" s="144">
        <v>0</v>
      </c>
      <c r="T230" s="145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146" t="s">
        <v>123</v>
      </c>
      <c r="AT230" s="146" t="s">
        <v>118</v>
      </c>
      <c r="AU230" s="146" t="s">
        <v>80</v>
      </c>
      <c r="AY230" s="18" t="s">
        <v>116</v>
      </c>
      <c r="BE230" s="147">
        <f>IF(N230="základní",J230,0)</f>
        <v>0</v>
      </c>
      <c r="BF230" s="147">
        <f>IF(N230="snížená",J230,0)</f>
        <v>0</v>
      </c>
      <c r="BG230" s="147">
        <f>IF(N230="zákl. přenesená",J230,0)</f>
        <v>0</v>
      </c>
      <c r="BH230" s="147">
        <f>IF(N230="sníž. přenesená",J230,0)</f>
        <v>0</v>
      </c>
      <c r="BI230" s="147">
        <f>IF(N230="nulová",J230,0)</f>
        <v>0</v>
      </c>
      <c r="BJ230" s="18" t="s">
        <v>78</v>
      </c>
      <c r="BK230" s="147">
        <f>ROUND(I230*H230,2)</f>
        <v>0</v>
      </c>
      <c r="BL230" s="18" t="s">
        <v>123</v>
      </c>
      <c r="BM230" s="146" t="s">
        <v>327</v>
      </c>
    </row>
    <row r="231" spans="1:65" s="2" customFormat="1">
      <c r="A231" s="33"/>
      <c r="B231" s="34"/>
      <c r="C231" s="33"/>
      <c r="D231" s="148" t="s">
        <v>125</v>
      </c>
      <c r="E231" s="33"/>
      <c r="F231" s="149" t="s">
        <v>328</v>
      </c>
      <c r="G231" s="33"/>
      <c r="H231" s="33"/>
      <c r="I231" s="150"/>
      <c r="J231" s="33"/>
      <c r="K231" s="33"/>
      <c r="L231" s="34"/>
      <c r="M231" s="151"/>
      <c r="N231" s="152"/>
      <c r="O231" s="54"/>
      <c r="P231" s="54"/>
      <c r="Q231" s="54"/>
      <c r="R231" s="54"/>
      <c r="S231" s="54"/>
      <c r="T231" s="55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T231" s="18" t="s">
        <v>125</v>
      </c>
      <c r="AU231" s="18" t="s">
        <v>80</v>
      </c>
    </row>
    <row r="232" spans="1:65" s="2" customFormat="1" ht="44.25" customHeight="1">
      <c r="A232" s="33"/>
      <c r="B232" s="134"/>
      <c r="C232" s="135" t="s">
        <v>329</v>
      </c>
      <c r="D232" s="135" t="s">
        <v>118</v>
      </c>
      <c r="E232" s="136" t="s">
        <v>330</v>
      </c>
      <c r="F232" s="137" t="s">
        <v>331</v>
      </c>
      <c r="G232" s="138" t="s">
        <v>176</v>
      </c>
      <c r="H232" s="139">
        <v>19.62</v>
      </c>
      <c r="I232" s="140"/>
      <c r="J232" s="141">
        <f>ROUND(I232*H232,2)</f>
        <v>0</v>
      </c>
      <c r="K232" s="137" t="s">
        <v>122</v>
      </c>
      <c r="L232" s="34"/>
      <c r="M232" s="142" t="s">
        <v>3</v>
      </c>
      <c r="N232" s="143" t="s">
        <v>41</v>
      </c>
      <c r="O232" s="54"/>
      <c r="P232" s="144">
        <f>O232*H232</f>
        <v>0</v>
      </c>
      <c r="Q232" s="144">
        <v>0</v>
      </c>
      <c r="R232" s="144">
        <f>Q232*H232</f>
        <v>0</v>
      </c>
      <c r="S232" s="144">
        <v>0</v>
      </c>
      <c r="T232" s="145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46" t="s">
        <v>123</v>
      </c>
      <c r="AT232" s="146" t="s">
        <v>118</v>
      </c>
      <c r="AU232" s="146" t="s">
        <v>80</v>
      </c>
      <c r="AY232" s="18" t="s">
        <v>116</v>
      </c>
      <c r="BE232" s="147">
        <f>IF(N232="základní",J232,0)</f>
        <v>0</v>
      </c>
      <c r="BF232" s="147">
        <f>IF(N232="snížená",J232,0)</f>
        <v>0</v>
      </c>
      <c r="BG232" s="147">
        <f>IF(N232="zákl. přenesená",J232,0)</f>
        <v>0</v>
      </c>
      <c r="BH232" s="147">
        <f>IF(N232="sníž. přenesená",J232,0)</f>
        <v>0</v>
      </c>
      <c r="BI232" s="147">
        <f>IF(N232="nulová",J232,0)</f>
        <v>0</v>
      </c>
      <c r="BJ232" s="18" t="s">
        <v>78</v>
      </c>
      <c r="BK232" s="147">
        <f>ROUND(I232*H232,2)</f>
        <v>0</v>
      </c>
      <c r="BL232" s="18" t="s">
        <v>123</v>
      </c>
      <c r="BM232" s="146" t="s">
        <v>332</v>
      </c>
    </row>
    <row r="233" spans="1:65" s="2" customFormat="1">
      <c r="A233" s="33"/>
      <c r="B233" s="34"/>
      <c r="C233" s="33"/>
      <c r="D233" s="148" t="s">
        <v>125</v>
      </c>
      <c r="E233" s="33"/>
      <c r="F233" s="149" t="s">
        <v>333</v>
      </c>
      <c r="G233" s="33"/>
      <c r="H233" s="33"/>
      <c r="I233" s="150"/>
      <c r="J233" s="33"/>
      <c r="K233" s="33"/>
      <c r="L233" s="34"/>
      <c r="M233" s="151"/>
      <c r="N233" s="152"/>
      <c r="O233" s="54"/>
      <c r="P233" s="54"/>
      <c r="Q233" s="54"/>
      <c r="R233" s="54"/>
      <c r="S233" s="54"/>
      <c r="T233" s="55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T233" s="18" t="s">
        <v>125</v>
      </c>
      <c r="AU233" s="18" t="s">
        <v>80</v>
      </c>
    </row>
    <row r="234" spans="1:65" s="12" customFormat="1" ht="22.9" customHeight="1">
      <c r="B234" s="121"/>
      <c r="D234" s="122" t="s">
        <v>69</v>
      </c>
      <c r="E234" s="132" t="s">
        <v>334</v>
      </c>
      <c r="F234" s="132" t="s">
        <v>335</v>
      </c>
      <c r="I234" s="124"/>
      <c r="J234" s="133">
        <f>BK234</f>
        <v>0</v>
      </c>
      <c r="L234" s="121"/>
      <c r="M234" s="126"/>
      <c r="N234" s="127"/>
      <c r="O234" s="127"/>
      <c r="P234" s="128">
        <f>SUM(P235:P236)</f>
        <v>0</v>
      </c>
      <c r="Q234" s="127"/>
      <c r="R234" s="128">
        <f>SUM(R235:R236)</f>
        <v>0</v>
      </c>
      <c r="S234" s="127"/>
      <c r="T234" s="129">
        <f>SUM(T235:T236)</f>
        <v>0</v>
      </c>
      <c r="AR234" s="122" t="s">
        <v>78</v>
      </c>
      <c r="AT234" s="130" t="s">
        <v>69</v>
      </c>
      <c r="AU234" s="130" t="s">
        <v>78</v>
      </c>
      <c r="AY234" s="122" t="s">
        <v>116</v>
      </c>
      <c r="BK234" s="131">
        <f>SUM(BK235:BK236)</f>
        <v>0</v>
      </c>
    </row>
    <row r="235" spans="1:65" s="2" customFormat="1" ht="37.9" customHeight="1">
      <c r="A235" s="33"/>
      <c r="B235" s="134"/>
      <c r="C235" s="135" t="s">
        <v>336</v>
      </c>
      <c r="D235" s="135" t="s">
        <v>118</v>
      </c>
      <c r="E235" s="136" t="s">
        <v>337</v>
      </c>
      <c r="F235" s="137" t="s">
        <v>338</v>
      </c>
      <c r="G235" s="138" t="s">
        <v>176</v>
      </c>
      <c r="H235" s="139">
        <v>92.183999999999997</v>
      </c>
      <c r="I235" s="140"/>
      <c r="J235" s="141">
        <f>ROUND(I235*H235,2)</f>
        <v>0</v>
      </c>
      <c r="K235" s="137" t="s">
        <v>122</v>
      </c>
      <c r="L235" s="34"/>
      <c r="M235" s="142" t="s">
        <v>3</v>
      </c>
      <c r="N235" s="143" t="s">
        <v>41</v>
      </c>
      <c r="O235" s="54"/>
      <c r="P235" s="144">
        <f>O235*H235</f>
        <v>0</v>
      </c>
      <c r="Q235" s="144">
        <v>0</v>
      </c>
      <c r="R235" s="144">
        <f>Q235*H235</f>
        <v>0</v>
      </c>
      <c r="S235" s="144">
        <v>0</v>
      </c>
      <c r="T235" s="145">
        <f>S235*H235</f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146" t="s">
        <v>123</v>
      </c>
      <c r="AT235" s="146" t="s">
        <v>118</v>
      </c>
      <c r="AU235" s="146" t="s">
        <v>80</v>
      </c>
      <c r="AY235" s="18" t="s">
        <v>116</v>
      </c>
      <c r="BE235" s="147">
        <f>IF(N235="základní",J235,0)</f>
        <v>0</v>
      </c>
      <c r="BF235" s="147">
        <f>IF(N235="snížená",J235,0)</f>
        <v>0</v>
      </c>
      <c r="BG235" s="147">
        <f>IF(N235="zákl. přenesená",J235,0)</f>
        <v>0</v>
      </c>
      <c r="BH235" s="147">
        <f>IF(N235="sníž. přenesená",J235,0)</f>
        <v>0</v>
      </c>
      <c r="BI235" s="147">
        <f>IF(N235="nulová",J235,0)</f>
        <v>0</v>
      </c>
      <c r="BJ235" s="18" t="s">
        <v>78</v>
      </c>
      <c r="BK235" s="147">
        <f>ROUND(I235*H235,2)</f>
        <v>0</v>
      </c>
      <c r="BL235" s="18" t="s">
        <v>123</v>
      </c>
      <c r="BM235" s="146" t="s">
        <v>339</v>
      </c>
    </row>
    <row r="236" spans="1:65" s="2" customFormat="1">
      <c r="A236" s="33"/>
      <c r="B236" s="34"/>
      <c r="C236" s="33"/>
      <c r="D236" s="148" t="s">
        <v>125</v>
      </c>
      <c r="E236" s="33"/>
      <c r="F236" s="149" t="s">
        <v>340</v>
      </c>
      <c r="G236" s="33"/>
      <c r="H236" s="33"/>
      <c r="I236" s="150"/>
      <c r="J236" s="33"/>
      <c r="K236" s="33"/>
      <c r="L236" s="34"/>
      <c r="M236" s="151"/>
      <c r="N236" s="152"/>
      <c r="O236" s="54"/>
      <c r="P236" s="54"/>
      <c r="Q236" s="54"/>
      <c r="R236" s="54"/>
      <c r="S236" s="54"/>
      <c r="T236" s="55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T236" s="18" t="s">
        <v>125</v>
      </c>
      <c r="AU236" s="18" t="s">
        <v>80</v>
      </c>
    </row>
    <row r="237" spans="1:65" s="12" customFormat="1" ht="25.9" customHeight="1">
      <c r="B237" s="121"/>
      <c r="D237" s="122" t="s">
        <v>69</v>
      </c>
      <c r="E237" s="123" t="s">
        <v>341</v>
      </c>
      <c r="F237" s="123" t="s">
        <v>342</v>
      </c>
      <c r="I237" s="124"/>
      <c r="J237" s="125">
        <f>BK237</f>
        <v>0</v>
      </c>
      <c r="L237" s="121"/>
      <c r="M237" s="126"/>
      <c r="N237" s="127"/>
      <c r="O237" s="127"/>
      <c r="P237" s="128">
        <f>P238+P241+P243+P246+P249</f>
        <v>0</v>
      </c>
      <c r="Q237" s="127"/>
      <c r="R237" s="128">
        <f>R238+R241+R243+R246+R249</f>
        <v>0</v>
      </c>
      <c r="S237" s="127"/>
      <c r="T237" s="129">
        <f>T238+T241+T243+T246+T249</f>
        <v>0</v>
      </c>
      <c r="AR237" s="122" t="s">
        <v>146</v>
      </c>
      <c r="AT237" s="130" t="s">
        <v>69</v>
      </c>
      <c r="AU237" s="130" t="s">
        <v>70</v>
      </c>
      <c r="AY237" s="122" t="s">
        <v>116</v>
      </c>
      <c r="BK237" s="131">
        <f>BK238+BK241+BK243+BK246+BK249</f>
        <v>0</v>
      </c>
    </row>
    <row r="238" spans="1:65" s="12" customFormat="1" ht="22.9" customHeight="1">
      <c r="B238" s="121"/>
      <c r="D238" s="122" t="s">
        <v>69</v>
      </c>
      <c r="E238" s="132" t="s">
        <v>343</v>
      </c>
      <c r="F238" s="132" t="s">
        <v>344</v>
      </c>
      <c r="I238" s="124"/>
      <c r="J238" s="133">
        <f>BK238</f>
        <v>0</v>
      </c>
      <c r="L238" s="121"/>
      <c r="M238" s="126"/>
      <c r="N238" s="127"/>
      <c r="O238" s="127"/>
      <c r="P238" s="128">
        <f>SUM(P239:P240)</f>
        <v>0</v>
      </c>
      <c r="Q238" s="127"/>
      <c r="R238" s="128">
        <f>SUM(R239:R240)</f>
        <v>0</v>
      </c>
      <c r="S238" s="127"/>
      <c r="T238" s="129">
        <f>SUM(T239:T240)</f>
        <v>0</v>
      </c>
      <c r="AR238" s="122" t="s">
        <v>146</v>
      </c>
      <c r="AT238" s="130" t="s">
        <v>69</v>
      </c>
      <c r="AU238" s="130" t="s">
        <v>78</v>
      </c>
      <c r="AY238" s="122" t="s">
        <v>116</v>
      </c>
      <c r="BK238" s="131">
        <f>SUM(BK239:BK240)</f>
        <v>0</v>
      </c>
    </row>
    <row r="239" spans="1:65" s="2" customFormat="1" ht="16.5" customHeight="1">
      <c r="A239" s="33"/>
      <c r="B239" s="134"/>
      <c r="C239" s="135" t="s">
        <v>345</v>
      </c>
      <c r="D239" s="135" t="s">
        <v>118</v>
      </c>
      <c r="E239" s="136" t="s">
        <v>346</v>
      </c>
      <c r="F239" s="137" t="s">
        <v>347</v>
      </c>
      <c r="G239" s="138" t="s">
        <v>348</v>
      </c>
      <c r="H239" s="139">
        <v>1</v>
      </c>
      <c r="I239" s="140"/>
      <c r="J239" s="141">
        <f>ROUND(I239*H239,2)</f>
        <v>0</v>
      </c>
      <c r="K239" s="137" t="s">
        <v>251</v>
      </c>
      <c r="L239" s="34"/>
      <c r="M239" s="142" t="s">
        <v>3</v>
      </c>
      <c r="N239" s="143" t="s">
        <v>41</v>
      </c>
      <c r="O239" s="54"/>
      <c r="P239" s="144">
        <f>O239*H239</f>
        <v>0</v>
      </c>
      <c r="Q239" s="144">
        <v>0</v>
      </c>
      <c r="R239" s="144">
        <f>Q239*H239</f>
        <v>0</v>
      </c>
      <c r="S239" s="144">
        <v>0</v>
      </c>
      <c r="T239" s="145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146" t="s">
        <v>349</v>
      </c>
      <c r="AT239" s="146" t="s">
        <v>118</v>
      </c>
      <c r="AU239" s="146" t="s">
        <v>80</v>
      </c>
      <c r="AY239" s="18" t="s">
        <v>116</v>
      </c>
      <c r="BE239" s="147">
        <f>IF(N239="základní",J239,0)</f>
        <v>0</v>
      </c>
      <c r="BF239" s="147">
        <f>IF(N239="snížená",J239,0)</f>
        <v>0</v>
      </c>
      <c r="BG239" s="147">
        <f>IF(N239="zákl. přenesená",J239,0)</f>
        <v>0</v>
      </c>
      <c r="BH239" s="147">
        <f>IF(N239="sníž. přenesená",J239,0)</f>
        <v>0</v>
      </c>
      <c r="BI239" s="147">
        <f>IF(N239="nulová",J239,0)</f>
        <v>0</v>
      </c>
      <c r="BJ239" s="18" t="s">
        <v>78</v>
      </c>
      <c r="BK239" s="147">
        <f>ROUND(I239*H239,2)</f>
        <v>0</v>
      </c>
      <c r="BL239" s="18" t="s">
        <v>349</v>
      </c>
      <c r="BM239" s="146" t="s">
        <v>350</v>
      </c>
    </row>
    <row r="240" spans="1:65" s="2" customFormat="1" ht="16.5" customHeight="1">
      <c r="A240" s="33"/>
      <c r="B240" s="134"/>
      <c r="C240" s="135" t="s">
        <v>351</v>
      </c>
      <c r="D240" s="135" t="s">
        <v>118</v>
      </c>
      <c r="E240" s="136" t="s">
        <v>352</v>
      </c>
      <c r="F240" s="137" t="s">
        <v>353</v>
      </c>
      <c r="G240" s="138" t="s">
        <v>348</v>
      </c>
      <c r="H240" s="139">
        <v>1</v>
      </c>
      <c r="I240" s="140"/>
      <c r="J240" s="141">
        <f>ROUND(I240*H240,2)</f>
        <v>0</v>
      </c>
      <c r="K240" s="137" t="s">
        <v>251</v>
      </c>
      <c r="L240" s="34"/>
      <c r="M240" s="142" t="s">
        <v>3</v>
      </c>
      <c r="N240" s="143" t="s">
        <v>41</v>
      </c>
      <c r="O240" s="54"/>
      <c r="P240" s="144">
        <f>O240*H240</f>
        <v>0</v>
      </c>
      <c r="Q240" s="144">
        <v>0</v>
      </c>
      <c r="R240" s="144">
        <f>Q240*H240</f>
        <v>0</v>
      </c>
      <c r="S240" s="144">
        <v>0</v>
      </c>
      <c r="T240" s="145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146" t="s">
        <v>349</v>
      </c>
      <c r="AT240" s="146" t="s">
        <v>118</v>
      </c>
      <c r="AU240" s="146" t="s">
        <v>80</v>
      </c>
      <c r="AY240" s="18" t="s">
        <v>116</v>
      </c>
      <c r="BE240" s="147">
        <f>IF(N240="základní",J240,0)</f>
        <v>0</v>
      </c>
      <c r="BF240" s="147">
        <f>IF(N240="snížená",J240,0)</f>
        <v>0</v>
      </c>
      <c r="BG240" s="147">
        <f>IF(N240="zákl. přenesená",J240,0)</f>
        <v>0</v>
      </c>
      <c r="BH240" s="147">
        <f>IF(N240="sníž. přenesená",J240,0)</f>
        <v>0</v>
      </c>
      <c r="BI240" s="147">
        <f>IF(N240="nulová",J240,0)</f>
        <v>0</v>
      </c>
      <c r="BJ240" s="18" t="s">
        <v>78</v>
      </c>
      <c r="BK240" s="147">
        <f>ROUND(I240*H240,2)</f>
        <v>0</v>
      </c>
      <c r="BL240" s="18" t="s">
        <v>349</v>
      </c>
      <c r="BM240" s="146" t="s">
        <v>354</v>
      </c>
    </row>
    <row r="241" spans="1:65" s="12" customFormat="1" ht="22.9" customHeight="1">
      <c r="B241" s="121"/>
      <c r="D241" s="122" t="s">
        <v>69</v>
      </c>
      <c r="E241" s="132" t="s">
        <v>355</v>
      </c>
      <c r="F241" s="132" t="s">
        <v>356</v>
      </c>
      <c r="I241" s="124"/>
      <c r="J241" s="133">
        <f>BK241</f>
        <v>0</v>
      </c>
      <c r="L241" s="121"/>
      <c r="M241" s="126"/>
      <c r="N241" s="127"/>
      <c r="O241" s="127"/>
      <c r="P241" s="128">
        <f>P242</f>
        <v>0</v>
      </c>
      <c r="Q241" s="127"/>
      <c r="R241" s="128">
        <f>R242</f>
        <v>0</v>
      </c>
      <c r="S241" s="127"/>
      <c r="T241" s="129">
        <f>T242</f>
        <v>0</v>
      </c>
      <c r="AR241" s="122" t="s">
        <v>146</v>
      </c>
      <c r="AT241" s="130" t="s">
        <v>69</v>
      </c>
      <c r="AU241" s="130" t="s">
        <v>78</v>
      </c>
      <c r="AY241" s="122" t="s">
        <v>116</v>
      </c>
      <c r="BK241" s="131">
        <f>BK242</f>
        <v>0</v>
      </c>
    </row>
    <row r="242" spans="1:65" s="2" customFormat="1" ht="16.5" customHeight="1">
      <c r="A242" s="33"/>
      <c r="B242" s="134"/>
      <c r="C242" s="135" t="s">
        <v>357</v>
      </c>
      <c r="D242" s="135" t="s">
        <v>118</v>
      </c>
      <c r="E242" s="136" t="s">
        <v>358</v>
      </c>
      <c r="F242" s="137" t="s">
        <v>356</v>
      </c>
      <c r="G242" s="138" t="s">
        <v>348</v>
      </c>
      <c r="H242" s="139">
        <v>1</v>
      </c>
      <c r="I242" s="140"/>
      <c r="J242" s="141">
        <f>ROUND(I242*H242,2)</f>
        <v>0</v>
      </c>
      <c r="K242" s="137" t="s">
        <v>251</v>
      </c>
      <c r="L242" s="34"/>
      <c r="M242" s="142" t="s">
        <v>3</v>
      </c>
      <c r="N242" s="143" t="s">
        <v>41</v>
      </c>
      <c r="O242" s="54"/>
      <c r="P242" s="144">
        <f>O242*H242</f>
        <v>0</v>
      </c>
      <c r="Q242" s="144">
        <v>0</v>
      </c>
      <c r="R242" s="144">
        <f>Q242*H242</f>
        <v>0</v>
      </c>
      <c r="S242" s="144">
        <v>0</v>
      </c>
      <c r="T242" s="145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146" t="s">
        <v>349</v>
      </c>
      <c r="AT242" s="146" t="s">
        <v>118</v>
      </c>
      <c r="AU242" s="146" t="s">
        <v>80</v>
      </c>
      <c r="AY242" s="18" t="s">
        <v>116</v>
      </c>
      <c r="BE242" s="147">
        <f>IF(N242="základní",J242,0)</f>
        <v>0</v>
      </c>
      <c r="BF242" s="147">
        <f>IF(N242="snížená",J242,0)</f>
        <v>0</v>
      </c>
      <c r="BG242" s="147">
        <f>IF(N242="zákl. přenesená",J242,0)</f>
        <v>0</v>
      </c>
      <c r="BH242" s="147">
        <f>IF(N242="sníž. přenesená",J242,0)</f>
        <v>0</v>
      </c>
      <c r="BI242" s="147">
        <f>IF(N242="nulová",J242,0)</f>
        <v>0</v>
      </c>
      <c r="BJ242" s="18" t="s">
        <v>78</v>
      </c>
      <c r="BK242" s="147">
        <f>ROUND(I242*H242,2)</f>
        <v>0</v>
      </c>
      <c r="BL242" s="18" t="s">
        <v>349</v>
      </c>
      <c r="BM242" s="146" t="s">
        <v>359</v>
      </c>
    </row>
    <row r="243" spans="1:65" s="12" customFormat="1" ht="22.9" customHeight="1">
      <c r="B243" s="121"/>
      <c r="D243" s="122" t="s">
        <v>69</v>
      </c>
      <c r="E243" s="132" t="s">
        <v>360</v>
      </c>
      <c r="F243" s="132" t="s">
        <v>361</v>
      </c>
      <c r="I243" s="124"/>
      <c r="J243" s="133">
        <f>BK243</f>
        <v>0</v>
      </c>
      <c r="L243" s="121"/>
      <c r="M243" s="126"/>
      <c r="N243" s="127"/>
      <c r="O243" s="127"/>
      <c r="P243" s="128">
        <f>SUM(P244:P245)</f>
        <v>0</v>
      </c>
      <c r="Q243" s="127"/>
      <c r="R243" s="128">
        <f>SUM(R244:R245)</f>
        <v>0</v>
      </c>
      <c r="S243" s="127"/>
      <c r="T243" s="129">
        <f>SUM(T244:T245)</f>
        <v>0</v>
      </c>
      <c r="AR243" s="122" t="s">
        <v>146</v>
      </c>
      <c r="AT243" s="130" t="s">
        <v>69</v>
      </c>
      <c r="AU243" s="130" t="s">
        <v>78</v>
      </c>
      <c r="AY243" s="122" t="s">
        <v>116</v>
      </c>
      <c r="BK243" s="131">
        <f>SUM(BK244:BK245)</f>
        <v>0</v>
      </c>
    </row>
    <row r="244" spans="1:65" s="2" customFormat="1" ht="16.5" customHeight="1">
      <c r="A244" s="33"/>
      <c r="B244" s="134"/>
      <c r="C244" s="135" t="s">
        <v>362</v>
      </c>
      <c r="D244" s="135" t="s">
        <v>118</v>
      </c>
      <c r="E244" s="136" t="s">
        <v>363</v>
      </c>
      <c r="F244" s="137" t="s">
        <v>364</v>
      </c>
      <c r="G244" s="138" t="s">
        <v>348</v>
      </c>
      <c r="H244" s="139">
        <v>1</v>
      </c>
      <c r="I244" s="140"/>
      <c r="J244" s="141">
        <f>ROUND(I244*H244,2)</f>
        <v>0</v>
      </c>
      <c r="K244" s="137" t="s">
        <v>251</v>
      </c>
      <c r="L244" s="34"/>
      <c r="M244" s="142" t="s">
        <v>3</v>
      </c>
      <c r="N244" s="143" t="s">
        <v>41</v>
      </c>
      <c r="O244" s="54"/>
      <c r="P244" s="144">
        <f>O244*H244</f>
        <v>0</v>
      </c>
      <c r="Q244" s="144">
        <v>0</v>
      </c>
      <c r="R244" s="144">
        <f>Q244*H244</f>
        <v>0</v>
      </c>
      <c r="S244" s="144">
        <v>0</v>
      </c>
      <c r="T244" s="145">
        <f>S244*H244</f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146" t="s">
        <v>349</v>
      </c>
      <c r="AT244" s="146" t="s">
        <v>118</v>
      </c>
      <c r="AU244" s="146" t="s">
        <v>80</v>
      </c>
      <c r="AY244" s="18" t="s">
        <v>116</v>
      </c>
      <c r="BE244" s="147">
        <f>IF(N244="základní",J244,0)</f>
        <v>0</v>
      </c>
      <c r="BF244" s="147">
        <f>IF(N244="snížená",J244,0)</f>
        <v>0</v>
      </c>
      <c r="BG244" s="147">
        <f>IF(N244="zákl. přenesená",J244,0)</f>
        <v>0</v>
      </c>
      <c r="BH244" s="147">
        <f>IF(N244="sníž. přenesená",J244,0)</f>
        <v>0</v>
      </c>
      <c r="BI244" s="147">
        <f>IF(N244="nulová",J244,0)</f>
        <v>0</v>
      </c>
      <c r="BJ244" s="18" t="s">
        <v>78</v>
      </c>
      <c r="BK244" s="147">
        <f>ROUND(I244*H244,2)</f>
        <v>0</v>
      </c>
      <c r="BL244" s="18" t="s">
        <v>349</v>
      </c>
      <c r="BM244" s="146" t="s">
        <v>365</v>
      </c>
    </row>
    <row r="245" spans="1:65" s="2" customFormat="1" ht="16.5" customHeight="1">
      <c r="A245" s="33"/>
      <c r="B245" s="134"/>
      <c r="C245" s="135" t="s">
        <v>366</v>
      </c>
      <c r="D245" s="135" t="s">
        <v>118</v>
      </c>
      <c r="E245" s="136" t="s">
        <v>367</v>
      </c>
      <c r="F245" s="137" t="s">
        <v>368</v>
      </c>
      <c r="G245" s="138" t="s">
        <v>348</v>
      </c>
      <c r="H245" s="139">
        <v>1</v>
      </c>
      <c r="I245" s="140"/>
      <c r="J245" s="141">
        <f>ROUND(I245*H245,2)</f>
        <v>0</v>
      </c>
      <c r="K245" s="137" t="s">
        <v>251</v>
      </c>
      <c r="L245" s="34"/>
      <c r="M245" s="142" t="s">
        <v>3</v>
      </c>
      <c r="N245" s="143" t="s">
        <v>41</v>
      </c>
      <c r="O245" s="54"/>
      <c r="P245" s="144">
        <f>O245*H245</f>
        <v>0</v>
      </c>
      <c r="Q245" s="144">
        <v>0</v>
      </c>
      <c r="R245" s="144">
        <f>Q245*H245</f>
        <v>0</v>
      </c>
      <c r="S245" s="144">
        <v>0</v>
      </c>
      <c r="T245" s="145">
        <f>S245*H245</f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146" t="s">
        <v>349</v>
      </c>
      <c r="AT245" s="146" t="s">
        <v>118</v>
      </c>
      <c r="AU245" s="146" t="s">
        <v>80</v>
      </c>
      <c r="AY245" s="18" t="s">
        <v>116</v>
      </c>
      <c r="BE245" s="147">
        <f>IF(N245="základní",J245,0)</f>
        <v>0</v>
      </c>
      <c r="BF245" s="147">
        <f>IF(N245="snížená",J245,0)</f>
        <v>0</v>
      </c>
      <c r="BG245" s="147">
        <f>IF(N245="zákl. přenesená",J245,0)</f>
        <v>0</v>
      </c>
      <c r="BH245" s="147">
        <f>IF(N245="sníž. přenesená",J245,0)</f>
        <v>0</v>
      </c>
      <c r="BI245" s="147">
        <f>IF(N245="nulová",J245,0)</f>
        <v>0</v>
      </c>
      <c r="BJ245" s="18" t="s">
        <v>78</v>
      </c>
      <c r="BK245" s="147">
        <f>ROUND(I245*H245,2)</f>
        <v>0</v>
      </c>
      <c r="BL245" s="18" t="s">
        <v>349</v>
      </c>
      <c r="BM245" s="146" t="s">
        <v>369</v>
      </c>
    </row>
    <row r="246" spans="1:65" s="12" customFormat="1" ht="22.9" customHeight="1">
      <c r="B246" s="121"/>
      <c r="D246" s="122" t="s">
        <v>69</v>
      </c>
      <c r="E246" s="132" t="s">
        <v>370</v>
      </c>
      <c r="F246" s="132" t="s">
        <v>371</v>
      </c>
      <c r="I246" s="124"/>
      <c r="J246" s="133">
        <f>BK246</f>
        <v>0</v>
      </c>
      <c r="L246" s="121"/>
      <c r="M246" s="126"/>
      <c r="N246" s="127"/>
      <c r="O246" s="127"/>
      <c r="P246" s="128">
        <f>SUM(P247:P248)</f>
        <v>0</v>
      </c>
      <c r="Q246" s="127"/>
      <c r="R246" s="128">
        <f>SUM(R247:R248)</f>
        <v>0</v>
      </c>
      <c r="S246" s="127"/>
      <c r="T246" s="129">
        <f>SUM(T247:T248)</f>
        <v>0</v>
      </c>
      <c r="AR246" s="122" t="s">
        <v>146</v>
      </c>
      <c r="AT246" s="130" t="s">
        <v>69</v>
      </c>
      <c r="AU246" s="130" t="s">
        <v>78</v>
      </c>
      <c r="AY246" s="122" t="s">
        <v>116</v>
      </c>
      <c r="BK246" s="131">
        <f>SUM(BK247:BK248)</f>
        <v>0</v>
      </c>
    </row>
    <row r="247" spans="1:65" s="2" customFormat="1" ht="16.5" customHeight="1">
      <c r="A247" s="33"/>
      <c r="B247" s="134"/>
      <c r="C247" s="135" t="s">
        <v>372</v>
      </c>
      <c r="D247" s="135" t="s">
        <v>118</v>
      </c>
      <c r="E247" s="136" t="s">
        <v>373</v>
      </c>
      <c r="F247" s="137" t="s">
        <v>371</v>
      </c>
      <c r="G247" s="138" t="s">
        <v>348</v>
      </c>
      <c r="H247" s="139">
        <v>1</v>
      </c>
      <c r="I247" s="140"/>
      <c r="J247" s="141">
        <f>ROUND(I247*H247,2)</f>
        <v>0</v>
      </c>
      <c r="K247" s="137" t="s">
        <v>251</v>
      </c>
      <c r="L247" s="34"/>
      <c r="M247" s="142" t="s">
        <v>3</v>
      </c>
      <c r="N247" s="143" t="s">
        <v>41</v>
      </c>
      <c r="O247" s="54"/>
      <c r="P247" s="144">
        <f>O247*H247</f>
        <v>0</v>
      </c>
      <c r="Q247" s="144">
        <v>0</v>
      </c>
      <c r="R247" s="144">
        <f>Q247*H247</f>
        <v>0</v>
      </c>
      <c r="S247" s="144">
        <v>0</v>
      </c>
      <c r="T247" s="145">
        <f>S247*H247</f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146" t="s">
        <v>349</v>
      </c>
      <c r="AT247" s="146" t="s">
        <v>118</v>
      </c>
      <c r="AU247" s="146" t="s">
        <v>80</v>
      </c>
      <c r="AY247" s="18" t="s">
        <v>116</v>
      </c>
      <c r="BE247" s="147">
        <f>IF(N247="základní",J247,0)</f>
        <v>0</v>
      </c>
      <c r="BF247" s="147">
        <f>IF(N247="snížená",J247,0)</f>
        <v>0</v>
      </c>
      <c r="BG247" s="147">
        <f>IF(N247="zákl. přenesená",J247,0)</f>
        <v>0</v>
      </c>
      <c r="BH247" s="147">
        <f>IF(N247="sníž. přenesená",J247,0)</f>
        <v>0</v>
      </c>
      <c r="BI247" s="147">
        <f>IF(N247="nulová",J247,0)</f>
        <v>0</v>
      </c>
      <c r="BJ247" s="18" t="s">
        <v>78</v>
      </c>
      <c r="BK247" s="147">
        <f>ROUND(I247*H247,2)</f>
        <v>0</v>
      </c>
      <c r="BL247" s="18" t="s">
        <v>349</v>
      </c>
      <c r="BM247" s="146" t="s">
        <v>374</v>
      </c>
    </row>
    <row r="248" spans="1:65" s="2" customFormat="1" ht="24.2" customHeight="1">
      <c r="A248" s="33"/>
      <c r="B248" s="134"/>
      <c r="C248" s="135" t="s">
        <v>375</v>
      </c>
      <c r="D248" s="135" t="s">
        <v>118</v>
      </c>
      <c r="E248" s="136" t="s">
        <v>376</v>
      </c>
      <c r="F248" s="137" t="s">
        <v>377</v>
      </c>
      <c r="G248" s="138" t="s">
        <v>348</v>
      </c>
      <c r="H248" s="139">
        <v>1</v>
      </c>
      <c r="I248" s="140"/>
      <c r="J248" s="141">
        <f>ROUND(I248*H248,2)</f>
        <v>0</v>
      </c>
      <c r="K248" s="137" t="s">
        <v>251</v>
      </c>
      <c r="L248" s="34"/>
      <c r="M248" s="142" t="s">
        <v>3</v>
      </c>
      <c r="N248" s="143" t="s">
        <v>41</v>
      </c>
      <c r="O248" s="54"/>
      <c r="P248" s="144">
        <f>O248*H248</f>
        <v>0</v>
      </c>
      <c r="Q248" s="144">
        <v>0</v>
      </c>
      <c r="R248" s="144">
        <f>Q248*H248</f>
        <v>0</v>
      </c>
      <c r="S248" s="144">
        <v>0</v>
      </c>
      <c r="T248" s="145">
        <f>S248*H248</f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146" t="s">
        <v>349</v>
      </c>
      <c r="AT248" s="146" t="s">
        <v>118</v>
      </c>
      <c r="AU248" s="146" t="s">
        <v>80</v>
      </c>
      <c r="AY248" s="18" t="s">
        <v>116</v>
      </c>
      <c r="BE248" s="147">
        <f>IF(N248="základní",J248,0)</f>
        <v>0</v>
      </c>
      <c r="BF248" s="147">
        <f>IF(N248="snížená",J248,0)</f>
        <v>0</v>
      </c>
      <c r="BG248" s="147">
        <f>IF(N248="zákl. přenesená",J248,0)</f>
        <v>0</v>
      </c>
      <c r="BH248" s="147">
        <f>IF(N248="sníž. přenesená",J248,0)</f>
        <v>0</v>
      </c>
      <c r="BI248" s="147">
        <f>IF(N248="nulová",J248,0)</f>
        <v>0</v>
      </c>
      <c r="BJ248" s="18" t="s">
        <v>78</v>
      </c>
      <c r="BK248" s="147">
        <f>ROUND(I248*H248,2)</f>
        <v>0</v>
      </c>
      <c r="BL248" s="18" t="s">
        <v>349</v>
      </c>
      <c r="BM248" s="146" t="s">
        <v>378</v>
      </c>
    </row>
    <row r="249" spans="1:65" s="12" customFormat="1" ht="22.9" customHeight="1">
      <c r="B249" s="121"/>
      <c r="D249" s="122" t="s">
        <v>69</v>
      </c>
      <c r="E249" s="132" t="s">
        <v>379</v>
      </c>
      <c r="F249" s="132" t="s">
        <v>380</v>
      </c>
      <c r="I249" s="124"/>
      <c r="J249" s="133">
        <f>BK249</f>
        <v>0</v>
      </c>
      <c r="L249" s="121"/>
      <c r="M249" s="126"/>
      <c r="N249" s="127"/>
      <c r="O249" s="127"/>
      <c r="P249" s="128">
        <f>P250</f>
        <v>0</v>
      </c>
      <c r="Q249" s="127"/>
      <c r="R249" s="128">
        <f>R250</f>
        <v>0</v>
      </c>
      <c r="S249" s="127"/>
      <c r="T249" s="129">
        <f>T250</f>
        <v>0</v>
      </c>
      <c r="AR249" s="122" t="s">
        <v>146</v>
      </c>
      <c r="AT249" s="130" t="s">
        <v>69</v>
      </c>
      <c r="AU249" s="130" t="s">
        <v>78</v>
      </c>
      <c r="AY249" s="122" t="s">
        <v>116</v>
      </c>
      <c r="BK249" s="131">
        <f>BK250</f>
        <v>0</v>
      </c>
    </row>
    <row r="250" spans="1:65" s="2" customFormat="1" ht="24.2" customHeight="1">
      <c r="A250" s="33"/>
      <c r="B250" s="134"/>
      <c r="C250" s="135" t="s">
        <v>381</v>
      </c>
      <c r="D250" s="135" t="s">
        <v>118</v>
      </c>
      <c r="E250" s="136" t="s">
        <v>382</v>
      </c>
      <c r="F250" s="137" t="s">
        <v>383</v>
      </c>
      <c r="G250" s="138" t="s">
        <v>348</v>
      </c>
      <c r="H250" s="139">
        <v>1</v>
      </c>
      <c r="I250" s="140"/>
      <c r="J250" s="141">
        <f>ROUND(I250*H250,2)</f>
        <v>0</v>
      </c>
      <c r="K250" s="137" t="s">
        <v>251</v>
      </c>
      <c r="L250" s="34"/>
      <c r="M250" s="195" t="s">
        <v>3</v>
      </c>
      <c r="N250" s="196" t="s">
        <v>41</v>
      </c>
      <c r="O250" s="197"/>
      <c r="P250" s="198">
        <f>O250*H250</f>
        <v>0</v>
      </c>
      <c r="Q250" s="198">
        <v>0</v>
      </c>
      <c r="R250" s="198">
        <f>Q250*H250</f>
        <v>0</v>
      </c>
      <c r="S250" s="198">
        <v>0</v>
      </c>
      <c r="T250" s="199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146" t="s">
        <v>349</v>
      </c>
      <c r="AT250" s="146" t="s">
        <v>118</v>
      </c>
      <c r="AU250" s="146" t="s">
        <v>80</v>
      </c>
      <c r="AY250" s="18" t="s">
        <v>116</v>
      </c>
      <c r="BE250" s="147">
        <f>IF(N250="základní",J250,0)</f>
        <v>0</v>
      </c>
      <c r="BF250" s="147">
        <f>IF(N250="snížená",J250,0)</f>
        <v>0</v>
      </c>
      <c r="BG250" s="147">
        <f>IF(N250="zákl. přenesená",J250,0)</f>
        <v>0</v>
      </c>
      <c r="BH250" s="147">
        <f>IF(N250="sníž. přenesená",J250,0)</f>
        <v>0</v>
      </c>
      <c r="BI250" s="147">
        <f>IF(N250="nulová",J250,0)</f>
        <v>0</v>
      </c>
      <c r="BJ250" s="18" t="s">
        <v>78</v>
      </c>
      <c r="BK250" s="147">
        <f>ROUND(I250*H250,2)</f>
        <v>0</v>
      </c>
      <c r="BL250" s="18" t="s">
        <v>349</v>
      </c>
      <c r="BM250" s="146" t="s">
        <v>384</v>
      </c>
    </row>
    <row r="251" spans="1:65" s="2" customFormat="1" ht="6.95" customHeight="1">
      <c r="A251" s="33"/>
      <c r="B251" s="43"/>
      <c r="C251" s="44"/>
      <c r="D251" s="44"/>
      <c r="E251" s="44"/>
      <c r="F251" s="44"/>
      <c r="G251" s="44"/>
      <c r="H251" s="44"/>
      <c r="I251" s="44"/>
      <c r="J251" s="44"/>
      <c r="K251" s="44"/>
      <c r="L251" s="34"/>
      <c r="M251" s="33"/>
      <c r="O251" s="33"/>
      <c r="P251" s="33"/>
      <c r="Q251" s="33"/>
      <c r="R251" s="33"/>
      <c r="S251" s="33"/>
      <c r="T251" s="3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</row>
  </sheetData>
  <autoFilter ref="C91:K250" xr:uid="{00000000-0009-0000-0000-000001000000}"/>
  <mergeCells count="9">
    <mergeCell ref="E50:H50"/>
    <mergeCell ref="E82:H82"/>
    <mergeCell ref="E84:H84"/>
    <mergeCell ref="L2:V2"/>
    <mergeCell ref="E7:H7"/>
    <mergeCell ref="E9:H9"/>
    <mergeCell ref="E18:H18"/>
    <mergeCell ref="E27:H27"/>
    <mergeCell ref="E48:H48"/>
  </mergeCells>
  <hyperlinks>
    <hyperlink ref="F96" r:id="rId1" xr:uid="{00000000-0004-0000-0100-000000000000}"/>
    <hyperlink ref="F100" r:id="rId2" xr:uid="{00000000-0004-0000-0100-000001000000}"/>
    <hyperlink ref="F104" r:id="rId3" xr:uid="{00000000-0004-0000-0100-000002000000}"/>
    <hyperlink ref="F109" r:id="rId4" xr:uid="{00000000-0004-0000-0100-000003000000}"/>
    <hyperlink ref="F113" r:id="rId5" xr:uid="{00000000-0004-0000-0100-000004000000}"/>
    <hyperlink ref="F121" r:id="rId6" xr:uid="{00000000-0004-0000-0100-000005000000}"/>
    <hyperlink ref="F123" r:id="rId7" xr:uid="{00000000-0004-0000-0100-000006000000}"/>
    <hyperlink ref="F127" r:id="rId8" xr:uid="{00000000-0004-0000-0100-000007000000}"/>
    <hyperlink ref="F129" r:id="rId9" xr:uid="{00000000-0004-0000-0100-000008000000}"/>
    <hyperlink ref="F133" r:id="rId10" xr:uid="{00000000-0004-0000-0100-000009000000}"/>
    <hyperlink ref="F141" r:id="rId11" xr:uid="{00000000-0004-0000-0100-00000A000000}"/>
    <hyperlink ref="F148" r:id="rId12" xr:uid="{00000000-0004-0000-0100-00000B000000}"/>
    <hyperlink ref="F152" r:id="rId13" xr:uid="{00000000-0004-0000-0100-00000C000000}"/>
    <hyperlink ref="F154" r:id="rId14" xr:uid="{00000000-0004-0000-0100-00000D000000}"/>
    <hyperlink ref="F162" r:id="rId15" xr:uid="{00000000-0004-0000-0100-00000E000000}"/>
    <hyperlink ref="F169" r:id="rId16" xr:uid="{00000000-0004-0000-0100-00000F000000}"/>
    <hyperlink ref="F174" r:id="rId17" xr:uid="{00000000-0004-0000-0100-000010000000}"/>
    <hyperlink ref="F187" r:id="rId18" xr:uid="{00000000-0004-0000-0100-000011000000}"/>
    <hyperlink ref="F193" r:id="rId19" xr:uid="{00000000-0004-0000-0100-000012000000}"/>
    <hyperlink ref="F199" r:id="rId20" xr:uid="{00000000-0004-0000-0100-000013000000}"/>
    <hyperlink ref="F211" r:id="rId21" xr:uid="{00000000-0004-0000-0100-000014000000}"/>
    <hyperlink ref="F225" r:id="rId22" xr:uid="{00000000-0004-0000-0100-000015000000}"/>
    <hyperlink ref="F229" r:id="rId23" xr:uid="{00000000-0004-0000-0100-000016000000}"/>
    <hyperlink ref="F231" r:id="rId24" xr:uid="{00000000-0004-0000-0100-000017000000}"/>
    <hyperlink ref="F233" r:id="rId25" xr:uid="{00000000-0004-0000-0100-000018000000}"/>
    <hyperlink ref="F236" r:id="rId26" xr:uid="{00000000-0004-0000-0100-000019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04 - Sjezdy do garáží</vt:lpstr>
      <vt:lpstr>'04 - Sjezdy do garáží'!Názvy_tisku</vt:lpstr>
      <vt:lpstr>'Rekapitulace stavby'!Názvy_tisku</vt:lpstr>
      <vt:lpstr>'04 - Sjezdy do garáží'!Oblast_tisku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Lištvan</dc:creator>
  <cp:lastModifiedBy>Vladimíra Martiníková</cp:lastModifiedBy>
  <dcterms:created xsi:type="dcterms:W3CDTF">2022-05-16T09:37:35Z</dcterms:created>
  <dcterms:modified xsi:type="dcterms:W3CDTF">2022-05-16T11:04:36Z</dcterms:modified>
</cp:coreProperties>
</file>